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Считалка" sheetId="1" r:id="rId1"/>
    <sheet name="Выбор провода" sheetId="2" r:id="rId2"/>
  </sheets>
  <definedNames/>
  <calcPr fullCalcOnLoad="1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Q11" authorId="0">
      <text>
        <r>
          <rPr>
            <b/>
            <sz val="9"/>
            <rFont val="Tahoma"/>
            <family val="0"/>
          </rPr>
          <t>т.к. ток заряда брать лучше с запасом, умножаем "эталонную" величину 1/10 от ёмкости на этот коэффициент.</t>
        </r>
      </text>
    </comment>
    <comment ref="D37" authorId="0">
      <text>
        <r>
          <rPr>
            <b/>
            <sz val="9"/>
            <rFont val="Tahoma"/>
            <family val="0"/>
          </rPr>
          <t>т.к. ток заряда брать лучше с запасом, умножаем "эталонную" величину 1/10 от ёмкости на этот коэффициент.</t>
        </r>
      </text>
    </comment>
    <comment ref="D14" authorId="0">
      <text>
        <r>
          <rPr>
            <b/>
            <sz val="9"/>
            <rFont val="Tahoma"/>
            <family val="0"/>
          </rPr>
          <t>Холодильник 2-х компрессорный, т.к. есть ларь, то морозильную камеру вырубаем.</t>
        </r>
      </text>
    </comment>
    <comment ref="D33" authorId="0">
      <text>
        <r>
          <rPr>
            <b/>
            <sz val="9"/>
            <rFont val="Tahoma"/>
            <family val="0"/>
          </rPr>
          <t>Чтобы не высаживать аккумы в ноль, ставится уровень забираемой ёмкости. По умолчанию - 30%. Но Дмитрий пишет, что забирает до 80%. ))</t>
        </r>
      </text>
    </comment>
    <comment ref="E23" authorId="0">
      <text>
        <r>
          <rPr>
            <b/>
            <sz val="9"/>
            <rFont val="Tahoma"/>
            <family val="0"/>
          </rPr>
          <t>Максимальная мощность, если врубить всё сразу.</t>
        </r>
      </text>
    </comment>
    <comment ref="J11" authorId="0">
      <text>
        <r>
          <rPr>
            <b/>
            <sz val="9"/>
            <rFont val="Tahoma"/>
            <family val="0"/>
          </rPr>
          <t>Максимальный ток, если врубить всё одновременно.</t>
        </r>
      </text>
    </comment>
    <comment ref="E11" authorId="0">
      <text>
        <r>
          <rPr>
            <b/>
            <sz val="9"/>
            <rFont val="Tahoma"/>
            <family val="0"/>
          </rPr>
          <t>Максимальная мощность, если врубить всё сразу.</t>
        </r>
      </text>
    </comment>
    <comment ref="D13" authorId="0">
      <text>
        <r>
          <rPr>
            <b/>
            <sz val="9"/>
            <rFont val="Tahoma"/>
            <family val="0"/>
          </rPr>
          <t>компрессор один штук.</t>
        </r>
      </text>
    </comment>
    <comment ref="J23" authorId="0">
      <text>
        <r>
          <rPr>
            <b/>
            <sz val="9"/>
            <rFont val="Tahoma"/>
            <family val="0"/>
          </rPr>
          <t>Максимальный ток, если врубить всё одновременно.</t>
        </r>
      </text>
    </comment>
    <comment ref="Q14" authorId="0">
      <text>
        <r>
          <rPr>
            <b/>
            <sz val="9"/>
            <rFont val="Tahoma"/>
            <family val="0"/>
          </rPr>
          <t>Если инвертор в схеме не предполагается, поставить кпд =100%</t>
        </r>
      </text>
    </comment>
  </commentList>
</comments>
</file>

<file path=xl/sharedStrings.xml><?xml version="1.0" encoding="utf-8"?>
<sst xmlns="http://schemas.openxmlformats.org/spreadsheetml/2006/main" count="171" uniqueCount="96">
  <si>
    <t>Кухня</t>
  </si>
  <si>
    <t>Комната 1</t>
  </si>
  <si>
    <t>Комната 2</t>
  </si>
  <si>
    <t>Коридор</t>
  </si>
  <si>
    <t>Ванная</t>
  </si>
  <si>
    <t>Туалет</t>
  </si>
  <si>
    <t>Часы</t>
  </si>
  <si>
    <t>Кол-во</t>
  </si>
  <si>
    <t>Вольты</t>
  </si>
  <si>
    <t>А*ч</t>
  </si>
  <si>
    <t>Всего</t>
  </si>
  <si>
    <t>Вольт</t>
  </si>
  <si>
    <t>Вт*период</t>
  </si>
  <si>
    <t>Коэф.</t>
  </si>
  <si>
    <t>СВЧ Supra MWS 4330</t>
  </si>
  <si>
    <t>Пылесос Vitek</t>
  </si>
  <si>
    <t>Электромясорубка Zelmer</t>
  </si>
  <si>
    <t>Электрошвабра</t>
  </si>
  <si>
    <t>Тепловентилятор Vitesse</t>
  </si>
  <si>
    <t>Утюг</t>
  </si>
  <si>
    <t>U, вольт</t>
  </si>
  <si>
    <t>P, ватт</t>
  </si>
  <si>
    <t>Ток заряда, А</t>
  </si>
  <si>
    <t>Имеющаяся емкость, А*ч</t>
  </si>
  <si>
    <t>% использования емкости</t>
  </si>
  <si>
    <t>Коэф. тока заряда (запас)</t>
  </si>
  <si>
    <t>I, ампер</t>
  </si>
  <si>
    <t xml:space="preserve">Часы </t>
  </si>
  <si>
    <t>Потери, ватт</t>
  </si>
  <si>
    <t>Комната 3</t>
  </si>
  <si>
    <t>Требуемая емкость, А*ч</t>
  </si>
  <si>
    <t>(если есть АКБ, подбираем под него</t>
  </si>
  <si>
    <t>нагрузку и панели)</t>
  </si>
  <si>
    <t>КПД инвертора,%</t>
  </si>
  <si>
    <t>Р с учётом потерь, ватт</t>
  </si>
  <si>
    <t>Потери в проводах до АКБ, %</t>
  </si>
  <si>
    <t>Стир. маш. Samsung WF1600WCW A+</t>
  </si>
  <si>
    <t>Потери в проводах после АКБ, %</t>
  </si>
  <si>
    <t>12в</t>
  </si>
  <si>
    <t>220в</t>
  </si>
  <si>
    <t>Потери в проводах, %</t>
  </si>
  <si>
    <t>Емкость, ватт</t>
  </si>
  <si>
    <t>Ампераж</t>
  </si>
  <si>
    <t>Вт*час</t>
  </si>
  <si>
    <t>Макс. нагрузка без учета потерь, Вт*ч</t>
  </si>
  <si>
    <t>Макс. нагрузка с учетом потерь, Вт*ч</t>
  </si>
  <si>
    <t>Контроллер, А (минимум)</t>
  </si>
  <si>
    <t>Нагрузка без учета потерь, Вт*сутки</t>
  </si>
  <si>
    <t>Нагрузка с учетом потерь, Вт*сутки</t>
  </si>
  <si>
    <t>Компьютер (системник, монитор, колонки, роутер)</t>
  </si>
  <si>
    <t>Суммарная нагрузка, ватт в сутки</t>
  </si>
  <si>
    <t>Необходимая АКБ</t>
  </si>
  <si>
    <t>Имеющаяся АКБ</t>
  </si>
  <si>
    <t>Расчёт, исходя из нагрузки</t>
  </si>
  <si>
    <t>Расчёт, исходя из аккумулятора</t>
  </si>
  <si>
    <t>Контроллер, А (min.)</t>
  </si>
  <si>
    <t>Потребители, постоянный ток</t>
  </si>
  <si>
    <t>Потребители, переменный ток</t>
  </si>
  <si>
    <t>Холод. Atlant XM 6026-080 А (391 кВт*ч/год)</t>
  </si>
  <si>
    <t>Мороз. ларь Либхер GT4232 А++(224 кВт*ч/год)</t>
  </si>
  <si>
    <t>Панель для заряда АКБ (минимум)</t>
  </si>
  <si>
    <t>S, мм кв.</t>
  </si>
  <si>
    <t>R, Ом</t>
  </si>
  <si>
    <t>I, Ампер</t>
  </si>
  <si>
    <t>L, метров</t>
  </si>
  <si>
    <t>уд.сопр.меди</t>
  </si>
  <si>
    <t>Падение U</t>
  </si>
  <si>
    <r>
      <t xml:space="preserve">1. </t>
    </r>
    <r>
      <rPr>
        <sz val="10"/>
        <color indexed="10"/>
        <rFont val="Arial Cyr"/>
        <family val="0"/>
      </rPr>
      <t>Красным цветом</t>
    </r>
    <r>
      <rPr>
        <sz val="10"/>
        <rFont val="Arial Cyr"/>
        <family val="0"/>
      </rPr>
      <t xml:space="preserve"> отмечены случаи, когда провод будет перегреваться, то есть ток будет выше максимально допустимого для данного сечения.</t>
    </r>
  </si>
  <si>
    <t>Максимальная длина провода для падения постоянного напряжения 2%.</t>
  </si>
  <si>
    <t>S,мм²</t>
  </si>
  <si>
    <t>I,A</t>
  </si>
  <si>
    <t>-</t>
  </si>
  <si>
    <t>Например, провод 1,5 кв мм при токе 10 ампер, по этой таблице может иметь длину только 1 метр или меньше. Падать на ней будет 2%, или 0,24В.</t>
  </si>
  <si>
    <t>Если напряжение выше (например, 24 В постоянного тока), то и длина может быть соответственно больше (в 2 раза).</t>
  </si>
  <si>
    <t>Максимальный ток алюминиевого провода равен площади сечения умножить на 6.</t>
  </si>
  <si>
    <t>Алюминий пропускает ток хуже, чем медь. Этого знать достаточно, но вот немного цифр. Для алюминия (того же сечения, что и медный провод) при токах до 32 А максимальный ток будет меньше, чем для меди всего на 20%. При токах до 80 А алюминий пропускает ток хуже на 30%.</t>
  </si>
  <si>
    <t>Необходимая площадь сечения медного провода равна максимальному току, деленному на 10.</t>
  </si>
  <si>
    <t>Максимальный ток через медный провод равен площади сечения умножить на 10.</t>
  </si>
  <si>
    <t>Падение напряжения при разном сечении провода (верхняя строка) и токе (левый столбец).</t>
  </si>
  <si>
    <t>Длина = 1 метр</t>
  </si>
  <si>
    <t xml:space="preserve">Эмпирические (простые) правила </t>
  </si>
  <si>
    <r>
      <t>Это правило дается без запаса, впритык, поэтому полученный результат необходимо округлять в большую сторону до ближайшего типоразмера. Например, ток 32 Ампер. Нужен провод сечением 32/10 = 3,2 мм</t>
    </r>
    <r>
      <rPr>
        <vertAlign val="superscript"/>
        <sz val="8"/>
        <rFont val="Arial Cyr"/>
        <family val="0"/>
      </rPr>
      <t>2</t>
    </r>
    <r>
      <rPr>
        <sz val="8"/>
        <rFont val="Arial Cyr"/>
        <family val="0"/>
      </rPr>
      <t>. Выбираем ближайший (естественно, в бОльшую сторону) — 4 мм</t>
    </r>
    <r>
      <rPr>
        <vertAlign val="superscript"/>
        <sz val="8"/>
        <rFont val="Arial Cyr"/>
        <family val="0"/>
      </rPr>
      <t>2</t>
    </r>
    <r>
      <rPr>
        <sz val="8"/>
        <rFont val="Arial Cyr"/>
        <family val="0"/>
      </rPr>
      <t>. Это правило работает хорошо для токов до 40 Ампер. Если токи больше (это уже за пределами обычной квартиры или дома, такие токи на вводе) — надо выбирать провод с ещё большим запасом — делить не на 10, а на 8 (до 80 А)</t>
    </r>
  </si>
  <si>
    <r>
      <t xml:space="preserve">2. </t>
    </r>
    <r>
      <rPr>
        <sz val="10"/>
        <color indexed="12"/>
        <rFont val="Arial Cyr"/>
        <family val="0"/>
      </rPr>
      <t>Синий цвет</t>
    </r>
    <r>
      <rPr>
        <sz val="10"/>
        <rFont val="Arial Cyr"/>
        <family val="0"/>
      </rPr>
      <t xml:space="preserve"> — когда применение слишком толстого провода экономически и технически нецелесообразно и дорого. За порог взял падение менее 1 В на длине 100 м.</t>
    </r>
  </si>
  <si>
    <t>Например, нужно запитать некое устройство током 10А и постоянным напряжением 12В. Длина линии — 5 м. На выходе блока питания можем установить напряжение 12,5 В, следовательно, максимальное падение — 0,5В.</t>
  </si>
  <si>
    <t>В наличии — провод сечением 1,5 квадрата. Что видим из таблицы? На 5 метрах при токе 10 А потеряем 0,1167 В х 5м = 0,58 В. Вроде бы подходит, учитывая, что большинство потребителей терпит отклонение +-10%.</t>
  </si>
  <si>
    <t>Но. ПрОвода ведь у нас фактически два, плюс и минус. и общая длина — 10 метров, и падение будет на самом деле 1,16 В.</t>
  </si>
  <si>
    <t>Иначе говоря, при таком раскладе на выходе БП 12,5 Вольт, а на входе устройства — 11,34. Этот пример актуален для питания светодиодной ленты.</t>
  </si>
  <si>
    <t>И это — не учитывая переходное сопротивление контактов и неидеальность провода («проба» меди не та, примеси, и т.п.)</t>
  </si>
  <si>
    <t>Поэтому такой кусок кабеля скорее всего не подойдет, нужен провод сечением 2,5 квадрата. Он даст падение 0,7 В на линии 10 м, что приемлемо.</t>
  </si>
  <si>
    <t>А если другого провода нет? Есть два пути.</t>
  </si>
  <si>
    <t>1. Надо размещать источник питания 12,5 В как можно ближе к нагрузке. Если брать пример выше, 5 метров нас устроит. Так всегда и делают, чтобы сэкономить на проводе.</t>
  </si>
  <si>
    <t>2. Повышать выходное напряжение источника питания. Это черевато тем, что с уменьшением тока нагрузки напряжение на нагрузке может подняться до недопустимых пределов.</t>
  </si>
  <si>
    <t>можно менять</t>
  </si>
  <si>
    <t>формулы, расчёты</t>
  </si>
  <si>
    <t>Внимание! Материал по проводам взят с сайта http://www.samelectric.ru/</t>
  </si>
  <si>
    <r>
      <t xml:space="preserve">Внимание! </t>
    </r>
    <r>
      <rPr>
        <b/>
        <sz val="16"/>
        <color indexed="11"/>
        <rFont val="Arial Cyr"/>
        <family val="0"/>
      </rPr>
      <t>Зелёные поля</t>
    </r>
    <r>
      <rPr>
        <b/>
        <sz val="15"/>
        <color indexed="13"/>
        <rFont val="Arial Cyr"/>
        <family val="0"/>
      </rPr>
      <t xml:space="preserve"> - переменные. Их можно менять. В </t>
    </r>
    <r>
      <rPr>
        <b/>
        <sz val="16"/>
        <color indexed="9"/>
        <rFont val="Arial Cyr"/>
        <family val="0"/>
      </rPr>
      <t>белых полях</t>
    </r>
    <r>
      <rPr>
        <b/>
        <sz val="15"/>
        <color indexed="13"/>
        <rFont val="Arial Cyr"/>
        <family val="0"/>
      </rPr>
      <t xml:space="preserve"> находятся формулы и выводятся результаты вычислений. Их лучше без необходимости не трогать.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</si>
</sst>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"/>
    <numFmt numFmtId="167" formatCode="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1"/>
      <color indexed="10"/>
      <name val="Arial Cyr"/>
      <family val="0"/>
    </font>
    <font>
      <b/>
      <sz val="10.5"/>
      <color indexed="10"/>
      <name val="Arial Cyr"/>
      <family val="0"/>
    </font>
    <font>
      <b/>
      <sz val="11"/>
      <name val="Arial Cyr"/>
      <family val="0"/>
    </font>
    <font>
      <sz val="9.5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8"/>
      <name val="Arial Cyr"/>
      <family val="0"/>
    </font>
    <font>
      <b/>
      <sz val="8"/>
      <name val="Arial Cyr"/>
      <family val="0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2"/>
      <name val="Arial Cyr"/>
      <family val="0"/>
    </font>
    <font>
      <u val="single"/>
      <sz val="20"/>
      <color indexed="43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b/>
      <sz val="16"/>
      <color indexed="9"/>
      <name val="Arial Cyr"/>
      <family val="0"/>
    </font>
    <font>
      <b/>
      <sz val="15"/>
      <color indexed="13"/>
      <name val="Arial Cyr"/>
      <family val="0"/>
    </font>
    <font>
      <b/>
      <sz val="16"/>
      <color indexed="11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165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165" fontId="0" fillId="0" borderId="2" xfId="0" applyNumberFormat="1" applyBorder="1" applyAlignment="1">
      <alignment/>
    </xf>
    <xf numFmtId="0" fontId="0" fillId="2" borderId="2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65" fontId="0" fillId="2" borderId="1" xfId="0" applyNumberFormat="1" applyFill="1" applyBorder="1" applyAlignment="1">
      <alignment/>
    </xf>
    <xf numFmtId="0" fontId="0" fillId="3" borderId="0" xfId="0" applyFill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0" borderId="5" xfId="0" applyBorder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5" fontId="0" fillId="0" borderId="8" xfId="0" applyNumberFormat="1" applyBorder="1" applyAlignment="1">
      <alignment/>
    </xf>
    <xf numFmtId="0" fontId="0" fillId="2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5" fontId="0" fillId="0" borderId="11" xfId="0" applyNumberFormat="1" applyBorder="1" applyAlignment="1">
      <alignment/>
    </xf>
    <xf numFmtId="0" fontId="0" fillId="0" borderId="7" xfId="0" applyFill="1" applyBorder="1" applyAlignment="1">
      <alignment/>
    </xf>
    <xf numFmtId="0" fontId="0" fillId="0" borderId="9" xfId="0" applyFill="1" applyBorder="1" applyAlignment="1">
      <alignment/>
    </xf>
    <xf numFmtId="0" fontId="0" fillId="2" borderId="12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1" xfId="0" applyFill="1" applyBorder="1" applyAlignment="1">
      <alignment/>
    </xf>
    <xf numFmtId="2" fontId="0" fillId="0" borderId="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5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8" fillId="0" borderId="12" xfId="0" applyNumberFormat="1" applyFont="1" applyBorder="1" applyAlignment="1">
      <alignment/>
    </xf>
    <xf numFmtId="165" fontId="8" fillId="0" borderId="8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5" fillId="2" borderId="8" xfId="0" applyFont="1" applyFill="1" applyBorder="1" applyAlignment="1">
      <alignment/>
    </xf>
    <xf numFmtId="0" fontId="0" fillId="5" borderId="0" xfId="0" applyFill="1" applyAlignment="1">
      <alignment/>
    </xf>
    <xf numFmtId="0" fontId="5" fillId="3" borderId="0" xfId="0" applyFont="1" applyFill="1" applyAlignment="1">
      <alignment/>
    </xf>
    <xf numFmtId="165" fontId="0" fillId="3" borderId="0" xfId="0" applyNumberFormat="1" applyFill="1" applyAlignment="1">
      <alignment/>
    </xf>
    <xf numFmtId="0" fontId="0" fillId="3" borderId="1" xfId="0" applyFill="1" applyBorder="1" applyAlignment="1">
      <alignment/>
    </xf>
    <xf numFmtId="0" fontId="7" fillId="3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0" fillId="6" borderId="0" xfId="0" applyFill="1" applyAlignment="1">
      <alignment/>
    </xf>
    <xf numFmtId="165" fontId="0" fillId="6" borderId="0" xfId="0" applyNumberFormat="1" applyFill="1" applyAlignment="1">
      <alignment/>
    </xf>
    <xf numFmtId="0" fontId="9" fillId="3" borderId="0" xfId="0" applyFont="1" applyFill="1" applyAlignment="1">
      <alignment/>
    </xf>
    <xf numFmtId="167" fontId="0" fillId="3" borderId="1" xfId="0" applyNumberFormat="1" applyFill="1" applyBorder="1" applyAlignment="1">
      <alignment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right" wrapText="1"/>
    </xf>
    <xf numFmtId="0" fontId="13" fillId="0" borderId="0" xfId="0" applyFont="1" applyAlignment="1">
      <alignment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" xfId="0" applyFont="1" applyBorder="1" applyAlignment="1">
      <alignment wrapText="1"/>
    </xf>
    <xf numFmtId="0" fontId="13" fillId="7" borderId="1" xfId="0" applyFont="1" applyFill="1" applyBorder="1" applyAlignment="1">
      <alignment wrapText="1"/>
    </xf>
    <xf numFmtId="0" fontId="13" fillId="8" borderId="1" xfId="0" applyFont="1" applyFill="1" applyBorder="1" applyAlignment="1">
      <alignment wrapText="1"/>
    </xf>
    <xf numFmtId="0" fontId="13" fillId="0" borderId="0" xfId="0" applyFont="1" applyAlignment="1">
      <alignment horizontal="right" wrapText="1"/>
    </xf>
    <xf numFmtId="0" fontId="16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0" fontId="16" fillId="0" borderId="1" xfId="0" applyFont="1" applyBorder="1" applyAlignment="1">
      <alignment horizontal="right" wrapText="1"/>
    </xf>
    <xf numFmtId="0" fontId="17" fillId="0" borderId="1" xfId="0" applyFont="1" applyBorder="1" applyAlignment="1">
      <alignment horizontal="right" wrapText="1"/>
    </xf>
    <xf numFmtId="0" fontId="13" fillId="7" borderId="8" xfId="0" applyFont="1" applyFill="1" applyBorder="1" applyAlignment="1">
      <alignment wrapText="1"/>
    </xf>
    <xf numFmtId="0" fontId="13" fillId="8" borderId="7" xfId="0" applyFont="1" applyFill="1" applyBorder="1" applyAlignment="1">
      <alignment horizontal="right" wrapText="1"/>
    </xf>
    <xf numFmtId="0" fontId="16" fillId="0" borderId="8" xfId="0" applyFont="1" applyBorder="1" applyAlignment="1">
      <alignment horizontal="right" wrapText="1"/>
    </xf>
    <xf numFmtId="0" fontId="12" fillId="0" borderId="8" xfId="0" applyFont="1" applyBorder="1" applyAlignment="1">
      <alignment horizontal="right" wrapText="1"/>
    </xf>
    <xf numFmtId="0" fontId="13" fillId="8" borderId="9" xfId="0" applyFont="1" applyFill="1" applyBorder="1" applyAlignment="1">
      <alignment horizontal="right" wrapText="1"/>
    </xf>
    <xf numFmtId="0" fontId="17" fillId="0" borderId="2" xfId="0" applyFont="1" applyBorder="1" applyAlignment="1">
      <alignment horizontal="right" wrapText="1"/>
    </xf>
    <xf numFmtId="0" fontId="12" fillId="0" borderId="2" xfId="0" applyFont="1" applyBorder="1" applyAlignment="1">
      <alignment horizontal="right" wrapText="1"/>
    </xf>
    <xf numFmtId="0" fontId="12" fillId="0" borderId="12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13" fillId="8" borderId="19" xfId="0" applyFont="1" applyFill="1" applyBorder="1" applyAlignment="1">
      <alignment vertical="center" wrapText="1"/>
    </xf>
    <xf numFmtId="0" fontId="13" fillId="8" borderId="20" xfId="0" applyFont="1" applyFill="1" applyBorder="1" applyAlignment="1">
      <alignment vertical="center" wrapText="1"/>
    </xf>
    <xf numFmtId="0" fontId="13" fillId="7" borderId="21" xfId="0" applyFont="1" applyFill="1" applyBorder="1" applyAlignment="1">
      <alignment wrapText="1"/>
    </xf>
    <xf numFmtId="0" fontId="13" fillId="7" borderId="22" xfId="0" applyFont="1" applyFill="1" applyBorder="1" applyAlignment="1">
      <alignment wrapText="1"/>
    </xf>
    <xf numFmtId="0" fontId="13" fillId="7" borderId="23" xfId="0" applyFont="1" applyFill="1" applyBorder="1" applyAlignment="1">
      <alignment wrapText="1"/>
    </xf>
    <xf numFmtId="0" fontId="1" fillId="5" borderId="0" xfId="0" applyFont="1" applyFill="1" applyAlignment="1">
      <alignment/>
    </xf>
    <xf numFmtId="0" fontId="21" fillId="0" borderId="0" xfId="0" applyFont="1" applyAlignment="1">
      <alignment/>
    </xf>
    <xf numFmtId="0" fontId="11" fillId="5" borderId="0" xfId="0" applyFont="1" applyFill="1" applyAlignment="1">
      <alignment/>
    </xf>
    <xf numFmtId="0" fontId="13" fillId="3" borderId="0" xfId="0" applyFont="1" applyFill="1" applyAlignment="1">
      <alignment wrapText="1"/>
    </xf>
    <xf numFmtId="0" fontId="12" fillId="3" borderId="0" xfId="0" applyFont="1" applyFill="1" applyAlignment="1">
      <alignment wrapText="1"/>
    </xf>
    <xf numFmtId="0" fontId="24" fillId="9" borderId="24" xfId="0" applyFont="1" applyFill="1" applyBorder="1" applyAlignment="1">
      <alignment horizontal="left" vertical="center" wrapText="1"/>
    </xf>
    <xf numFmtId="0" fontId="24" fillId="9" borderId="25" xfId="0" applyFont="1" applyFill="1" applyBorder="1" applyAlignment="1">
      <alignment horizontal="left" vertical="center" wrapText="1"/>
    </xf>
    <xf numFmtId="0" fontId="24" fillId="9" borderId="26" xfId="0" applyFont="1" applyFill="1" applyBorder="1" applyAlignment="1">
      <alignment horizontal="left" vertical="center" wrapText="1"/>
    </xf>
    <xf numFmtId="0" fontId="24" fillId="9" borderId="27" xfId="0" applyFont="1" applyFill="1" applyBorder="1" applyAlignment="1">
      <alignment horizontal="left" vertical="center" wrapText="1"/>
    </xf>
    <xf numFmtId="0" fontId="24" fillId="9" borderId="0" xfId="0" applyFont="1" applyFill="1" applyBorder="1" applyAlignment="1">
      <alignment horizontal="left" vertical="center" wrapText="1"/>
    </xf>
    <xf numFmtId="0" fontId="24" fillId="9" borderId="28" xfId="0" applyFont="1" applyFill="1" applyBorder="1" applyAlignment="1">
      <alignment horizontal="left" vertical="center" wrapText="1"/>
    </xf>
    <xf numFmtId="0" fontId="24" fillId="9" borderId="29" xfId="0" applyFont="1" applyFill="1" applyBorder="1" applyAlignment="1">
      <alignment horizontal="left" vertical="center" wrapText="1"/>
    </xf>
    <xf numFmtId="0" fontId="24" fillId="9" borderId="30" xfId="0" applyFont="1" applyFill="1" applyBorder="1" applyAlignment="1">
      <alignment horizontal="left" vertical="center" wrapText="1"/>
    </xf>
    <xf numFmtId="0" fontId="24" fillId="9" borderId="31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0" fillId="4" borderId="33" xfId="0" applyFont="1" applyFill="1" applyBorder="1" applyAlignment="1">
      <alignment horizontal="left"/>
    </xf>
    <xf numFmtId="0" fontId="10" fillId="4" borderId="34" xfId="0" applyFont="1" applyFill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13" fillId="8" borderId="10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wrapText="1"/>
    </xf>
    <xf numFmtId="0" fontId="13" fillId="7" borderId="11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20" fillId="9" borderId="0" xfId="15" applyFont="1" applyFill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29</xdr:row>
      <xdr:rowOff>0</xdr:rowOff>
    </xdr:from>
    <xdr:to>
      <xdr:col>20</xdr:col>
      <xdr:colOff>0</xdr:colOff>
      <xdr:row>36</xdr:row>
      <xdr:rowOff>0</xdr:rowOff>
    </xdr:to>
    <xdr:sp>
      <xdr:nvSpPr>
        <xdr:cNvPr id="1" name="Rectangle 21"/>
        <xdr:cNvSpPr>
          <a:spLocks/>
        </xdr:cNvSpPr>
      </xdr:nvSpPr>
      <xdr:spPr>
        <a:xfrm>
          <a:off x="8343900" y="4905375"/>
          <a:ext cx="5695950" cy="1238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20</xdr:col>
      <xdr:colOff>0</xdr:colOff>
      <xdr:row>36</xdr:row>
      <xdr:rowOff>0</xdr:rowOff>
    </xdr:to>
    <xdr:sp>
      <xdr:nvSpPr>
        <xdr:cNvPr id="2" name="Rectangle 22"/>
        <xdr:cNvSpPr>
          <a:spLocks/>
        </xdr:cNvSpPr>
      </xdr:nvSpPr>
      <xdr:spPr>
        <a:xfrm>
          <a:off x="8343900" y="4905375"/>
          <a:ext cx="5695950" cy="1238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amelectric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8"/>
  <sheetViews>
    <sheetView tabSelected="1" zoomScale="88" zoomScaleNormal="88" workbookViewId="0" topLeftCell="A1">
      <selection activeCell="V17" sqref="V17"/>
    </sheetView>
  </sheetViews>
  <sheetFormatPr defaultColWidth="9.00390625" defaultRowHeight="12.75"/>
  <cols>
    <col min="1" max="1" width="2.125" style="0" customWidth="1"/>
    <col min="2" max="2" width="2.625" style="0" customWidth="1"/>
    <col min="3" max="3" width="41.75390625" style="0" bestFit="1" customWidth="1"/>
    <col min="11" max="11" width="2.75390625" style="0" customWidth="1"/>
    <col min="12" max="12" width="2.375" style="0" customWidth="1"/>
    <col min="13" max="13" width="2.125" style="11" customWidth="1"/>
    <col min="14" max="15" width="2.00390625" style="0" customWidth="1"/>
    <col min="16" max="16" width="36.00390625" style="0" bestFit="1" customWidth="1"/>
    <col min="19" max="19" width="6.25390625" style="0" customWidth="1"/>
    <col min="20" max="20" width="3.25390625" style="0" customWidth="1"/>
    <col min="21" max="21" width="12.375" style="0" customWidth="1"/>
    <col min="22" max="22" width="7.125" style="0" customWidth="1"/>
    <col min="23" max="23" width="6.875" style="0" customWidth="1"/>
    <col min="24" max="25" width="6.375" style="0" customWidth="1"/>
    <col min="26" max="26" width="6.25390625" style="0" customWidth="1"/>
    <col min="27" max="27" width="6.75390625" style="0" customWidth="1"/>
    <col min="28" max="28" width="6.375" style="0" customWidth="1"/>
    <col min="29" max="29" width="6.75390625" style="0" customWidth="1"/>
    <col min="30" max="30" width="7.25390625" style="0" customWidth="1"/>
    <col min="31" max="32" width="6.875" style="0" customWidth="1"/>
    <col min="33" max="33" width="7.125" style="0" customWidth="1"/>
  </cols>
  <sheetData>
    <row r="1" spans="1:24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6" ht="15.75" customHeight="1" thickBot="1">
      <c r="A2" s="13"/>
      <c r="B2" s="13"/>
      <c r="C2" s="44" t="s">
        <v>53</v>
      </c>
      <c r="D2" s="13"/>
      <c r="E2" s="13"/>
      <c r="F2" s="13"/>
      <c r="G2" s="13"/>
      <c r="H2" s="13"/>
      <c r="I2" s="13"/>
      <c r="J2" s="13"/>
      <c r="K2" s="13"/>
      <c r="L2" s="49"/>
      <c r="M2" s="49"/>
      <c r="N2" s="49"/>
      <c r="O2" s="13"/>
      <c r="P2" s="44" t="s">
        <v>54</v>
      </c>
      <c r="Q2" s="13"/>
      <c r="R2" s="13"/>
      <c r="S2" s="13"/>
      <c r="T2" s="13"/>
      <c r="U2" s="13"/>
      <c r="V2" s="13"/>
      <c r="W2" s="13"/>
      <c r="X2" s="13"/>
      <c r="Z2" s="10"/>
    </row>
    <row r="3" spans="1:27" ht="13.5" customHeight="1">
      <c r="A3" s="13"/>
      <c r="B3" s="51">
        <v>1</v>
      </c>
      <c r="C3" s="28" t="s">
        <v>56</v>
      </c>
      <c r="D3" s="29" t="s">
        <v>7</v>
      </c>
      <c r="E3" s="29" t="s">
        <v>43</v>
      </c>
      <c r="F3" s="29" t="s">
        <v>6</v>
      </c>
      <c r="G3" s="29" t="s">
        <v>12</v>
      </c>
      <c r="H3" s="29" t="s">
        <v>8</v>
      </c>
      <c r="I3" s="29" t="s">
        <v>9</v>
      </c>
      <c r="J3" s="30" t="s">
        <v>42</v>
      </c>
      <c r="K3" s="13"/>
      <c r="L3" s="49"/>
      <c r="M3" s="49"/>
      <c r="N3" s="49"/>
      <c r="O3" s="13"/>
      <c r="P3" s="13" t="s">
        <v>31</v>
      </c>
      <c r="Q3" s="13"/>
      <c r="R3" s="13"/>
      <c r="S3" s="13"/>
      <c r="T3" s="13"/>
      <c r="U3" s="13"/>
      <c r="V3" s="13"/>
      <c r="W3" s="13"/>
      <c r="X3" s="13"/>
      <c r="AA3" s="57"/>
    </row>
    <row r="4" spans="1:27" ht="13.5" thickBot="1">
      <c r="A4" s="13"/>
      <c r="B4" s="13"/>
      <c r="C4" s="18" t="s">
        <v>0</v>
      </c>
      <c r="D4" s="2">
        <v>1</v>
      </c>
      <c r="E4" s="2">
        <v>12</v>
      </c>
      <c r="F4" s="2">
        <v>12</v>
      </c>
      <c r="G4" s="5">
        <f>D4*E4*F4</f>
        <v>144</v>
      </c>
      <c r="H4" s="2">
        <v>12</v>
      </c>
      <c r="I4" s="6">
        <f aca="true" t="shared" si="0" ref="I4:I10">IF(G4&gt;0,E4/H4,0)</f>
        <v>1</v>
      </c>
      <c r="J4" s="31">
        <f>E4/H4</f>
        <v>1</v>
      </c>
      <c r="K4" s="13"/>
      <c r="L4" s="49"/>
      <c r="M4" s="49"/>
      <c r="N4" s="49"/>
      <c r="O4" s="13"/>
      <c r="P4" s="13" t="s">
        <v>32</v>
      </c>
      <c r="Q4" s="13"/>
      <c r="R4" s="13"/>
      <c r="S4" s="13"/>
      <c r="T4" s="13"/>
      <c r="U4" s="13"/>
      <c r="V4" s="13"/>
      <c r="W4" s="13"/>
      <c r="X4" s="13"/>
      <c r="AA4" s="58"/>
    </row>
    <row r="5" spans="1:26" ht="12.75">
      <c r="A5" s="13"/>
      <c r="B5" s="13"/>
      <c r="C5" s="18" t="s">
        <v>1</v>
      </c>
      <c r="D5" s="2">
        <v>1</v>
      </c>
      <c r="E5" s="2">
        <v>12</v>
      </c>
      <c r="F5" s="2">
        <v>6</v>
      </c>
      <c r="G5" s="5">
        <f>D5*E5*F5</f>
        <v>72</v>
      </c>
      <c r="H5" s="2">
        <v>12</v>
      </c>
      <c r="I5" s="6">
        <f t="shared" si="0"/>
        <v>1</v>
      </c>
      <c r="J5" s="31">
        <f aca="true" t="shared" si="1" ref="J5:J10">E5/H5</f>
        <v>1</v>
      </c>
      <c r="K5" s="13"/>
      <c r="L5" s="49"/>
      <c r="M5" s="49"/>
      <c r="N5" s="49"/>
      <c r="O5" s="13"/>
      <c r="P5" s="14" t="s">
        <v>52</v>
      </c>
      <c r="Q5" s="15"/>
      <c r="R5" s="13"/>
      <c r="S5" s="13"/>
      <c r="T5" s="13"/>
      <c r="U5" s="13"/>
      <c r="V5" s="13"/>
      <c r="W5" s="13"/>
      <c r="X5" s="13"/>
      <c r="Z5" s="10"/>
    </row>
    <row r="6" spans="1:24" ht="12.75">
      <c r="A6" s="13"/>
      <c r="B6" s="13"/>
      <c r="C6" s="18" t="s">
        <v>2</v>
      </c>
      <c r="D6" s="2">
        <v>1</v>
      </c>
      <c r="E6" s="2">
        <v>12</v>
      </c>
      <c r="F6" s="2">
        <v>12</v>
      </c>
      <c r="G6" s="5">
        <f>D6*E6*F6</f>
        <v>144</v>
      </c>
      <c r="H6" s="2">
        <v>12</v>
      </c>
      <c r="I6" s="6">
        <f t="shared" si="0"/>
        <v>1</v>
      </c>
      <c r="J6" s="31">
        <f t="shared" si="1"/>
        <v>1</v>
      </c>
      <c r="K6" s="13"/>
      <c r="L6" s="49"/>
      <c r="M6" s="49"/>
      <c r="N6" s="49"/>
      <c r="O6" s="13"/>
      <c r="P6" s="16" t="s">
        <v>20</v>
      </c>
      <c r="Q6" s="17">
        <v>12</v>
      </c>
      <c r="R6" s="13"/>
      <c r="S6" s="13"/>
      <c r="T6" s="13"/>
      <c r="U6" s="13"/>
      <c r="V6" s="13"/>
      <c r="W6" s="13"/>
      <c r="X6" s="13"/>
    </row>
    <row r="7" spans="1:26" ht="12.75">
      <c r="A7" s="13"/>
      <c r="B7" s="13"/>
      <c r="C7" s="18" t="s">
        <v>29</v>
      </c>
      <c r="D7" s="2">
        <v>1</v>
      </c>
      <c r="E7" s="2">
        <v>12</v>
      </c>
      <c r="F7" s="2">
        <v>12</v>
      </c>
      <c r="G7" s="5">
        <f>D7*E7*F7</f>
        <v>144</v>
      </c>
      <c r="H7" s="2">
        <v>12</v>
      </c>
      <c r="I7" s="6">
        <f t="shared" si="0"/>
        <v>1</v>
      </c>
      <c r="J7" s="31">
        <f t="shared" si="1"/>
        <v>1</v>
      </c>
      <c r="K7" s="13"/>
      <c r="L7" s="49"/>
      <c r="M7" s="49"/>
      <c r="N7" s="49"/>
      <c r="O7" s="13"/>
      <c r="P7" s="18" t="s">
        <v>23</v>
      </c>
      <c r="Q7" s="42">
        <v>300</v>
      </c>
      <c r="R7" s="13"/>
      <c r="S7" s="13"/>
      <c r="T7" s="13"/>
      <c r="U7" s="13"/>
      <c r="V7" s="13"/>
      <c r="W7" s="13"/>
      <c r="X7" s="13"/>
      <c r="Z7" s="10"/>
    </row>
    <row r="8" spans="1:27" ht="12.75">
      <c r="A8" s="13"/>
      <c r="B8" s="13"/>
      <c r="C8" s="18" t="s">
        <v>3</v>
      </c>
      <c r="D8" s="2">
        <v>1</v>
      </c>
      <c r="E8" s="2">
        <v>6</v>
      </c>
      <c r="F8" s="2">
        <v>3</v>
      </c>
      <c r="G8" s="5">
        <f>D8*E8*F8</f>
        <v>18</v>
      </c>
      <c r="H8" s="2">
        <v>12</v>
      </c>
      <c r="I8" s="6">
        <f t="shared" si="0"/>
        <v>0.5</v>
      </c>
      <c r="J8" s="31">
        <f t="shared" si="1"/>
        <v>0.5</v>
      </c>
      <c r="K8" s="13"/>
      <c r="L8" s="49"/>
      <c r="M8" s="49"/>
      <c r="N8" s="49"/>
      <c r="O8" s="13"/>
      <c r="P8" s="18" t="s">
        <v>41</v>
      </c>
      <c r="Q8" s="19">
        <f>Q6*Q7</f>
        <v>3600</v>
      </c>
      <c r="R8" s="13"/>
      <c r="S8" s="13"/>
      <c r="T8" s="13"/>
      <c r="U8" s="13"/>
      <c r="V8" s="13"/>
      <c r="W8" s="13"/>
      <c r="X8" s="13"/>
      <c r="AA8" s="57"/>
    </row>
    <row r="9" spans="1:24" ht="12.75">
      <c r="A9" s="13"/>
      <c r="B9" s="13"/>
      <c r="C9" s="18" t="s">
        <v>4</v>
      </c>
      <c r="D9" s="2">
        <v>1</v>
      </c>
      <c r="E9" s="2">
        <v>6</v>
      </c>
      <c r="F9" s="2">
        <v>4</v>
      </c>
      <c r="G9" s="5">
        <f>D9*E9*F9</f>
        <v>24</v>
      </c>
      <c r="H9" s="2">
        <v>12</v>
      </c>
      <c r="I9" s="6">
        <f t="shared" si="0"/>
        <v>0.5</v>
      </c>
      <c r="J9" s="31">
        <f t="shared" si="1"/>
        <v>0.5</v>
      </c>
      <c r="K9" s="13"/>
      <c r="L9" s="49"/>
      <c r="M9" s="49"/>
      <c r="N9" s="49"/>
      <c r="O9" s="13"/>
      <c r="P9" s="18" t="s">
        <v>24</v>
      </c>
      <c r="Q9" s="21">
        <v>40</v>
      </c>
      <c r="R9" s="13"/>
      <c r="S9" s="13"/>
      <c r="T9" s="13"/>
      <c r="U9" s="13"/>
      <c r="V9" s="13"/>
      <c r="W9" s="13"/>
      <c r="X9" s="13"/>
    </row>
    <row r="10" spans="1:24" ht="13.5" thickBot="1">
      <c r="A10" s="13"/>
      <c r="B10" s="13"/>
      <c r="C10" s="22" t="s">
        <v>5</v>
      </c>
      <c r="D10" s="9">
        <v>1</v>
      </c>
      <c r="E10" s="9">
        <v>6</v>
      </c>
      <c r="F10" s="9">
        <v>4</v>
      </c>
      <c r="G10" s="8">
        <f>D10*E10*F10</f>
        <v>24</v>
      </c>
      <c r="H10" s="9">
        <v>12</v>
      </c>
      <c r="I10" s="7">
        <f t="shared" si="0"/>
        <v>0.5</v>
      </c>
      <c r="J10" s="32">
        <f t="shared" si="1"/>
        <v>0.5</v>
      </c>
      <c r="K10" s="13"/>
      <c r="L10" s="49"/>
      <c r="M10" s="50"/>
      <c r="N10" s="50"/>
      <c r="O10" s="13"/>
      <c r="P10" s="18" t="s">
        <v>22</v>
      </c>
      <c r="Q10" s="19">
        <f>Q7/10</f>
        <v>30</v>
      </c>
      <c r="R10" s="13"/>
      <c r="S10" s="13"/>
      <c r="T10" s="13"/>
      <c r="U10" s="13"/>
      <c r="V10" s="13"/>
      <c r="W10" s="13"/>
      <c r="X10" s="13"/>
    </row>
    <row r="11" spans="1:24" ht="13.5" thickBot="1">
      <c r="A11" s="13"/>
      <c r="B11" s="13"/>
      <c r="C11" s="33" t="s">
        <v>10</v>
      </c>
      <c r="D11" s="34"/>
      <c r="E11" s="34">
        <f>SUM(E4:E10)</f>
        <v>66</v>
      </c>
      <c r="F11" s="34"/>
      <c r="G11" s="34">
        <f>SUM(G4:G10)</f>
        <v>570</v>
      </c>
      <c r="H11" s="34"/>
      <c r="I11" s="35">
        <f>SUM(I4:I10)</f>
        <v>5.5</v>
      </c>
      <c r="J11" s="36">
        <f>SUM(J4:J10)</f>
        <v>5.5</v>
      </c>
      <c r="K11" s="13"/>
      <c r="L11" s="49"/>
      <c r="M11" s="49"/>
      <c r="N11" s="49"/>
      <c r="O11" s="13"/>
      <c r="P11" s="22" t="s">
        <v>25</v>
      </c>
      <c r="Q11" s="27">
        <v>1.5</v>
      </c>
      <c r="R11" s="13"/>
      <c r="S11" s="13"/>
      <c r="T11" s="13"/>
      <c r="U11" s="13"/>
      <c r="V11" s="13"/>
      <c r="W11" s="13"/>
      <c r="X11" s="13"/>
    </row>
    <row r="12" spans="1:24" ht="15" thickBot="1">
      <c r="A12" s="13"/>
      <c r="B12" s="51">
        <v>2</v>
      </c>
      <c r="C12" s="28" t="s">
        <v>57</v>
      </c>
      <c r="D12" s="29" t="s">
        <v>13</v>
      </c>
      <c r="E12" s="29" t="s">
        <v>43</v>
      </c>
      <c r="F12" s="29" t="s">
        <v>27</v>
      </c>
      <c r="G12" s="29" t="s">
        <v>12</v>
      </c>
      <c r="H12" s="29" t="s">
        <v>11</v>
      </c>
      <c r="I12" s="29" t="s">
        <v>9</v>
      </c>
      <c r="J12" s="30" t="s">
        <v>42</v>
      </c>
      <c r="K12" s="13"/>
      <c r="L12" s="49"/>
      <c r="M12" s="50"/>
      <c r="N12" s="49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12.75">
      <c r="A13" s="13"/>
      <c r="B13" s="13"/>
      <c r="C13" s="18" t="s">
        <v>59</v>
      </c>
      <c r="D13" s="2">
        <v>1</v>
      </c>
      <c r="E13" s="12">
        <v>25.6</v>
      </c>
      <c r="F13" s="2">
        <v>0</v>
      </c>
      <c r="G13" s="5">
        <f>E13*F13*D13</f>
        <v>0</v>
      </c>
      <c r="H13" s="2">
        <v>220</v>
      </c>
      <c r="I13" s="6">
        <f aca="true" t="shared" si="2" ref="I13:I22">IF(F13&gt;0,E13/H13,0)</f>
        <v>0</v>
      </c>
      <c r="J13" s="31">
        <f aca="true" t="shared" si="3" ref="J13:J22">E13/H13</f>
        <v>0.11636363636363636</v>
      </c>
      <c r="K13" s="13"/>
      <c r="L13" s="49"/>
      <c r="M13" s="49"/>
      <c r="N13" s="49"/>
      <c r="O13" s="13"/>
      <c r="P13" s="23" t="s">
        <v>44</v>
      </c>
      <c r="Q13" s="24">
        <f>Q8*Q9/100</f>
        <v>1440</v>
      </c>
      <c r="R13" s="13"/>
      <c r="S13" s="13"/>
      <c r="T13" s="13"/>
      <c r="U13" s="13"/>
      <c r="V13" s="13"/>
      <c r="W13" s="13"/>
      <c r="X13" s="13"/>
    </row>
    <row r="14" spans="1:24" ht="12.75">
      <c r="A14" s="13"/>
      <c r="B14" s="13"/>
      <c r="C14" s="18" t="s">
        <v>58</v>
      </c>
      <c r="D14" s="2">
        <v>0.5</v>
      </c>
      <c r="E14" s="12">
        <v>44.6</v>
      </c>
      <c r="F14" s="2">
        <v>24</v>
      </c>
      <c r="G14" s="5">
        <f>E14*F14*D14</f>
        <v>535.2</v>
      </c>
      <c r="H14" s="2">
        <v>220</v>
      </c>
      <c r="I14" s="6">
        <f t="shared" si="2"/>
        <v>0.20272727272727273</v>
      </c>
      <c r="J14" s="31">
        <f t="shared" si="3"/>
        <v>0.20272727272727273</v>
      </c>
      <c r="K14" s="13"/>
      <c r="L14" s="49"/>
      <c r="M14" s="49"/>
      <c r="N14" s="49"/>
      <c r="O14" s="13"/>
      <c r="P14" s="25" t="s">
        <v>33</v>
      </c>
      <c r="Q14" s="21">
        <v>100</v>
      </c>
      <c r="R14" s="13"/>
      <c r="S14" s="13"/>
      <c r="T14" s="13"/>
      <c r="U14" s="13"/>
      <c r="V14" s="13"/>
      <c r="W14" s="13"/>
      <c r="X14" s="13"/>
    </row>
    <row r="15" spans="1:24" ht="12.75">
      <c r="A15" s="13"/>
      <c r="B15" s="13"/>
      <c r="C15" s="18" t="s">
        <v>36</v>
      </c>
      <c r="D15" s="4"/>
      <c r="E15" s="2">
        <v>1020</v>
      </c>
      <c r="F15" s="2">
        <v>0</v>
      </c>
      <c r="G15" s="5">
        <f aca="true" t="shared" si="4" ref="G15:G22">E15*F15</f>
        <v>0</v>
      </c>
      <c r="H15" s="2">
        <v>220</v>
      </c>
      <c r="I15" s="6">
        <f t="shared" si="2"/>
        <v>0</v>
      </c>
      <c r="J15" s="31">
        <f t="shared" si="3"/>
        <v>4.636363636363637</v>
      </c>
      <c r="K15" s="13"/>
      <c r="L15" s="49"/>
      <c r="M15" s="49"/>
      <c r="N15" s="49"/>
      <c r="O15" s="13"/>
      <c r="P15" s="25" t="s">
        <v>37</v>
      </c>
      <c r="Q15" s="21">
        <v>3</v>
      </c>
      <c r="R15" s="13"/>
      <c r="S15" s="13"/>
      <c r="T15" s="13"/>
      <c r="U15" s="13"/>
      <c r="V15" s="13"/>
      <c r="W15" s="13"/>
      <c r="X15" s="13"/>
    </row>
    <row r="16" spans="1:24" ht="12.75">
      <c r="A16" s="13"/>
      <c r="B16" s="13"/>
      <c r="C16" s="18" t="s">
        <v>14</v>
      </c>
      <c r="D16" s="4"/>
      <c r="E16" s="2">
        <v>1250</v>
      </c>
      <c r="F16" s="2">
        <v>0</v>
      </c>
      <c r="G16" s="5">
        <f t="shared" si="4"/>
        <v>0</v>
      </c>
      <c r="H16" s="2">
        <v>220</v>
      </c>
      <c r="I16" s="6">
        <f t="shared" si="2"/>
        <v>0</v>
      </c>
      <c r="J16" s="31">
        <f t="shared" si="3"/>
        <v>5.681818181818182</v>
      </c>
      <c r="K16" s="13"/>
      <c r="L16" s="49"/>
      <c r="M16" s="49"/>
      <c r="N16" s="49"/>
      <c r="O16" s="13"/>
      <c r="P16" s="25" t="s">
        <v>28</v>
      </c>
      <c r="Q16" s="20">
        <f>Q13*(100-Q14+Q15)/100</f>
        <v>43.2</v>
      </c>
      <c r="R16" s="13"/>
      <c r="S16" s="13"/>
      <c r="T16" s="13"/>
      <c r="U16" s="13"/>
      <c r="V16" s="13"/>
      <c r="W16" s="13"/>
      <c r="X16" s="13"/>
    </row>
    <row r="17" spans="1:24" ht="13.5" thickBot="1">
      <c r="A17" s="13"/>
      <c r="B17" s="13"/>
      <c r="C17" s="18" t="s">
        <v>15</v>
      </c>
      <c r="D17" s="4"/>
      <c r="E17" s="2">
        <v>2000</v>
      </c>
      <c r="F17" s="2">
        <v>0</v>
      </c>
      <c r="G17" s="5">
        <f t="shared" si="4"/>
        <v>0</v>
      </c>
      <c r="H17" s="2">
        <v>220</v>
      </c>
      <c r="I17" s="6">
        <f t="shared" si="2"/>
        <v>0</v>
      </c>
      <c r="J17" s="31">
        <f t="shared" si="3"/>
        <v>9.090909090909092</v>
      </c>
      <c r="K17" s="13"/>
      <c r="L17" s="49"/>
      <c r="M17" s="49"/>
      <c r="N17" s="49"/>
      <c r="O17" s="13"/>
      <c r="P17" s="26" t="s">
        <v>45</v>
      </c>
      <c r="Q17" s="39">
        <f>Q13*((Q14-Q15)/100)</f>
        <v>1396.8</v>
      </c>
      <c r="R17" s="13"/>
      <c r="S17" s="13"/>
      <c r="T17" s="13"/>
      <c r="U17" s="13"/>
      <c r="V17" s="13"/>
      <c r="W17" s="13"/>
      <c r="X17" s="13"/>
    </row>
    <row r="18" spans="1:24" ht="13.5" thickBot="1">
      <c r="A18" s="13"/>
      <c r="B18" s="13"/>
      <c r="C18" s="18" t="s">
        <v>16</v>
      </c>
      <c r="D18" s="4"/>
      <c r="E18" s="2">
        <v>650</v>
      </c>
      <c r="F18" s="2">
        <v>0</v>
      </c>
      <c r="G18" s="5">
        <f t="shared" si="4"/>
        <v>0</v>
      </c>
      <c r="H18" s="2">
        <v>220</v>
      </c>
      <c r="I18" s="6">
        <f t="shared" si="2"/>
        <v>0</v>
      </c>
      <c r="J18" s="31">
        <f t="shared" si="3"/>
        <v>2.9545454545454546</v>
      </c>
      <c r="K18" s="13"/>
      <c r="L18" s="49"/>
      <c r="M18" s="49"/>
      <c r="N18" s="49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ht="12.75">
      <c r="A19" s="13"/>
      <c r="B19" s="13"/>
      <c r="C19" s="18" t="s">
        <v>17</v>
      </c>
      <c r="D19" s="4"/>
      <c r="E19" s="2">
        <v>1300</v>
      </c>
      <c r="F19" s="2">
        <v>0</v>
      </c>
      <c r="G19" s="5">
        <f t="shared" si="4"/>
        <v>0</v>
      </c>
      <c r="H19" s="2">
        <v>220</v>
      </c>
      <c r="I19" s="6">
        <f t="shared" si="2"/>
        <v>0</v>
      </c>
      <c r="J19" s="31">
        <f t="shared" si="3"/>
        <v>5.909090909090909</v>
      </c>
      <c r="K19" s="13"/>
      <c r="L19" s="49"/>
      <c r="M19" s="49"/>
      <c r="N19" s="49"/>
      <c r="O19" s="13"/>
      <c r="P19" s="14" t="s">
        <v>60</v>
      </c>
      <c r="Q19" s="15"/>
      <c r="R19" s="13"/>
      <c r="S19" s="13"/>
      <c r="T19" s="13"/>
      <c r="U19" s="13"/>
      <c r="V19" s="13"/>
      <c r="W19" s="13"/>
      <c r="X19" s="13"/>
    </row>
    <row r="20" spans="1:24" ht="12.75">
      <c r="A20" s="13"/>
      <c r="B20" s="13"/>
      <c r="C20" s="18" t="s">
        <v>18</v>
      </c>
      <c r="D20" s="4"/>
      <c r="E20" s="2">
        <v>1500</v>
      </c>
      <c r="F20" s="2">
        <v>0</v>
      </c>
      <c r="G20" s="5">
        <f t="shared" si="4"/>
        <v>0</v>
      </c>
      <c r="H20" s="2">
        <v>220</v>
      </c>
      <c r="I20" s="6">
        <f t="shared" si="2"/>
        <v>0</v>
      </c>
      <c r="J20" s="31">
        <f t="shared" si="3"/>
        <v>6.818181818181818</v>
      </c>
      <c r="K20" s="13"/>
      <c r="L20" s="49"/>
      <c r="M20" s="49"/>
      <c r="N20" s="49"/>
      <c r="O20" s="13"/>
      <c r="P20" s="16" t="s">
        <v>20</v>
      </c>
      <c r="Q20" s="17">
        <v>14</v>
      </c>
      <c r="R20" s="13"/>
      <c r="S20" s="13"/>
      <c r="T20" s="13"/>
      <c r="U20" s="13"/>
      <c r="V20" s="13"/>
      <c r="W20" s="13"/>
      <c r="X20" s="13"/>
    </row>
    <row r="21" spans="1:24" ht="12.75">
      <c r="A21" s="13"/>
      <c r="B21" s="13"/>
      <c r="C21" s="18" t="s">
        <v>19</v>
      </c>
      <c r="D21" s="4"/>
      <c r="E21" s="2">
        <v>1000</v>
      </c>
      <c r="F21" s="2">
        <v>0</v>
      </c>
      <c r="G21" s="5">
        <f t="shared" si="4"/>
        <v>0</v>
      </c>
      <c r="H21" s="2">
        <v>220</v>
      </c>
      <c r="I21" s="6">
        <f t="shared" si="2"/>
        <v>0</v>
      </c>
      <c r="J21" s="31">
        <f t="shared" si="3"/>
        <v>4.545454545454546</v>
      </c>
      <c r="K21" s="13"/>
      <c r="L21" s="49"/>
      <c r="M21" s="49"/>
      <c r="N21" s="49"/>
      <c r="O21" s="13"/>
      <c r="P21" s="18" t="s">
        <v>26</v>
      </c>
      <c r="Q21" s="19">
        <f>Q10*Q11</f>
        <v>45</v>
      </c>
      <c r="R21" s="13"/>
      <c r="S21" s="13"/>
      <c r="T21" s="13"/>
      <c r="U21" s="13"/>
      <c r="V21" s="13"/>
      <c r="W21" s="13"/>
      <c r="X21" s="13"/>
    </row>
    <row r="22" spans="1:24" ht="12.75">
      <c r="A22" s="13"/>
      <c r="B22" s="13"/>
      <c r="C22" s="18" t="s">
        <v>49</v>
      </c>
      <c r="D22" s="4"/>
      <c r="E22" s="2">
        <v>400</v>
      </c>
      <c r="F22" s="2">
        <v>0</v>
      </c>
      <c r="G22" s="5">
        <f t="shared" si="4"/>
        <v>0</v>
      </c>
      <c r="H22" s="2">
        <v>220</v>
      </c>
      <c r="I22" s="6">
        <f t="shared" si="2"/>
        <v>0</v>
      </c>
      <c r="J22" s="31">
        <f t="shared" si="3"/>
        <v>1.8181818181818181</v>
      </c>
      <c r="K22" s="13"/>
      <c r="L22" s="49"/>
      <c r="M22" s="49"/>
      <c r="N22" s="49"/>
      <c r="O22" s="13"/>
      <c r="P22" s="18" t="s">
        <v>21</v>
      </c>
      <c r="Q22" s="20">
        <f>Q20*Q21</f>
        <v>630</v>
      </c>
      <c r="R22" s="13"/>
      <c r="S22" s="13"/>
      <c r="T22" s="13"/>
      <c r="U22" s="13"/>
      <c r="V22" s="13"/>
      <c r="W22" s="13"/>
      <c r="X22" s="13"/>
    </row>
    <row r="23" spans="1:24" ht="13.5" thickBot="1">
      <c r="A23" s="13"/>
      <c r="B23" s="13"/>
      <c r="C23" s="33" t="s">
        <v>10</v>
      </c>
      <c r="D23" s="34"/>
      <c r="E23" s="35">
        <f>SUM(E13:E22)</f>
        <v>9190.2</v>
      </c>
      <c r="F23" s="34"/>
      <c r="G23" s="35">
        <f>SUM(G13:G22)</f>
        <v>535.2</v>
      </c>
      <c r="H23" s="34"/>
      <c r="I23" s="37">
        <f>SUM(I13:I22)</f>
        <v>0.20272727272727273</v>
      </c>
      <c r="J23" s="38">
        <f>SUM(J13:J22)</f>
        <v>41.77363636363636</v>
      </c>
      <c r="K23" s="13"/>
      <c r="L23" s="49"/>
      <c r="M23" s="49"/>
      <c r="N23" s="49"/>
      <c r="O23" s="13"/>
      <c r="P23" s="18" t="s">
        <v>35</v>
      </c>
      <c r="Q23" s="21">
        <v>3</v>
      </c>
      <c r="R23" s="13"/>
      <c r="S23" s="13"/>
      <c r="T23" s="13"/>
      <c r="U23" s="13"/>
      <c r="V23" s="13"/>
      <c r="W23" s="13"/>
      <c r="X23" s="13"/>
    </row>
    <row r="24" spans="1:24" ht="15" thickBot="1">
      <c r="A24" s="13"/>
      <c r="B24" s="51">
        <v>3</v>
      </c>
      <c r="C24" s="28" t="s">
        <v>50</v>
      </c>
      <c r="D24" s="29" t="s">
        <v>38</v>
      </c>
      <c r="E24" s="29" t="s">
        <v>39</v>
      </c>
      <c r="F24" s="30" t="s">
        <v>10</v>
      </c>
      <c r="G24" s="13"/>
      <c r="H24" s="13"/>
      <c r="I24" s="13"/>
      <c r="J24" s="13"/>
      <c r="K24" s="13"/>
      <c r="L24" s="49"/>
      <c r="M24" s="49"/>
      <c r="N24" s="49"/>
      <c r="O24" s="13"/>
      <c r="P24" s="22" t="s">
        <v>34</v>
      </c>
      <c r="Q24" s="39">
        <f>Q22*100/(100-Q23)</f>
        <v>649.4845360824743</v>
      </c>
      <c r="R24" s="13"/>
      <c r="S24" s="13"/>
      <c r="T24" s="13"/>
      <c r="U24" s="13"/>
      <c r="V24" s="13"/>
      <c r="W24" s="13"/>
      <c r="X24" s="13"/>
    </row>
    <row r="25" spans="1:24" ht="15" thickBot="1">
      <c r="A25" s="13"/>
      <c r="B25" s="13"/>
      <c r="C25" s="18" t="s">
        <v>47</v>
      </c>
      <c r="D25" s="5">
        <f>G11</f>
        <v>570</v>
      </c>
      <c r="E25" s="5">
        <f>G23</f>
        <v>535.2</v>
      </c>
      <c r="F25" s="20">
        <f>D25+E25</f>
        <v>1105.2</v>
      </c>
      <c r="G25" s="51">
        <v>4</v>
      </c>
      <c r="H25" s="99" t="s">
        <v>55</v>
      </c>
      <c r="I25" s="100"/>
      <c r="J25" s="47">
        <f>CEILING(J11+J23,5)</f>
        <v>50</v>
      </c>
      <c r="K25" s="13"/>
      <c r="L25" s="49"/>
      <c r="M25" s="49"/>
      <c r="N25" s="49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thickBot="1">
      <c r="A26" s="13"/>
      <c r="B26" s="13"/>
      <c r="C26" s="25" t="s">
        <v>33</v>
      </c>
      <c r="D26" s="1">
        <v>0</v>
      </c>
      <c r="E26" s="2">
        <v>85</v>
      </c>
      <c r="F26" s="19"/>
      <c r="G26" s="13"/>
      <c r="H26" s="13"/>
      <c r="I26" s="13"/>
      <c r="J26" s="13"/>
      <c r="K26" s="13"/>
      <c r="L26" s="49"/>
      <c r="M26" s="49"/>
      <c r="N26" s="49"/>
      <c r="O26" s="13"/>
      <c r="P26" s="48" t="s">
        <v>46</v>
      </c>
      <c r="Q26" s="41">
        <f>CEILING(Q21,5)</f>
        <v>45</v>
      </c>
      <c r="R26" s="13"/>
      <c r="S26" s="13"/>
      <c r="T26" s="13"/>
      <c r="U26" s="13"/>
      <c r="V26" s="13"/>
      <c r="W26" s="13"/>
      <c r="X26" s="13"/>
    </row>
    <row r="27" spans="1:24" ht="12.75">
      <c r="A27" s="13"/>
      <c r="B27" s="13"/>
      <c r="C27" s="25" t="s">
        <v>40</v>
      </c>
      <c r="D27" s="2">
        <v>3</v>
      </c>
      <c r="E27" s="2">
        <v>3</v>
      </c>
      <c r="F27" s="19"/>
      <c r="G27" s="13"/>
      <c r="H27" s="13"/>
      <c r="I27" s="13"/>
      <c r="J27" s="13"/>
      <c r="K27" s="13"/>
      <c r="L27" s="49"/>
      <c r="M27" s="49"/>
      <c r="N27" s="49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2.75">
      <c r="A28" s="13"/>
      <c r="B28" s="13"/>
      <c r="C28" s="25" t="s">
        <v>28</v>
      </c>
      <c r="D28" s="5">
        <f>D25*(D27)/100</f>
        <v>17.1</v>
      </c>
      <c r="E28" s="5">
        <f>E25*(100-E26+E27)/100</f>
        <v>96.336</v>
      </c>
      <c r="F28" s="20">
        <f>D28+E28</f>
        <v>113.436</v>
      </c>
      <c r="G28" s="13"/>
      <c r="H28" s="13"/>
      <c r="I28" s="13"/>
      <c r="J28" s="13"/>
      <c r="K28" s="13"/>
      <c r="L28" s="49"/>
      <c r="M28" s="49"/>
      <c r="N28" s="49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thickBot="1">
      <c r="A29" s="13"/>
      <c r="B29" s="13"/>
      <c r="C29" s="26" t="s">
        <v>48</v>
      </c>
      <c r="D29" s="8">
        <f>D25+D28</f>
        <v>587.1</v>
      </c>
      <c r="E29" s="8">
        <f>E25+E28</f>
        <v>631.5360000000001</v>
      </c>
      <c r="F29" s="39">
        <f>D29+E29</f>
        <v>1218.636</v>
      </c>
      <c r="G29" s="13"/>
      <c r="H29" s="13"/>
      <c r="I29" s="45"/>
      <c r="J29" s="45"/>
      <c r="K29" s="45"/>
      <c r="L29" s="49"/>
      <c r="M29" s="49"/>
      <c r="N29" s="49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6.5" customHeight="1" thickBo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87" t="s">
        <v>95</v>
      </c>
      <c r="L30" s="88"/>
      <c r="M30" s="88"/>
      <c r="N30" s="88"/>
      <c r="O30" s="88"/>
      <c r="P30" s="88"/>
      <c r="Q30" s="88"/>
      <c r="R30" s="88"/>
      <c r="S30" s="88"/>
      <c r="T30" s="89"/>
      <c r="U30" s="13"/>
      <c r="V30" s="13"/>
      <c r="W30" s="13"/>
      <c r="X30" s="13"/>
    </row>
    <row r="31" spans="1:24" ht="15">
      <c r="A31" s="51"/>
      <c r="B31" s="51">
        <v>5</v>
      </c>
      <c r="C31" s="14" t="s">
        <v>51</v>
      </c>
      <c r="D31" s="15"/>
      <c r="E31" s="51">
        <v>6</v>
      </c>
      <c r="F31" s="96" t="s">
        <v>60</v>
      </c>
      <c r="G31" s="97"/>
      <c r="H31" s="97"/>
      <c r="I31" s="98"/>
      <c r="J31" s="13"/>
      <c r="K31" s="90"/>
      <c r="L31" s="91"/>
      <c r="M31" s="91"/>
      <c r="N31" s="91"/>
      <c r="O31" s="91"/>
      <c r="P31" s="91"/>
      <c r="Q31" s="91"/>
      <c r="R31" s="91"/>
      <c r="S31" s="91"/>
      <c r="T31" s="92"/>
      <c r="U31" s="13"/>
      <c r="V31" s="13"/>
      <c r="W31" s="13"/>
      <c r="X31" s="13"/>
    </row>
    <row r="32" spans="1:24" ht="12.75">
      <c r="A32" s="13"/>
      <c r="B32" s="13"/>
      <c r="C32" s="18" t="s">
        <v>20</v>
      </c>
      <c r="D32" s="21">
        <v>12</v>
      </c>
      <c r="E32" s="13"/>
      <c r="F32" s="101" t="s">
        <v>20</v>
      </c>
      <c r="G32" s="102"/>
      <c r="H32" s="103"/>
      <c r="I32" s="21">
        <v>14</v>
      </c>
      <c r="J32" s="13"/>
      <c r="K32" s="90"/>
      <c r="L32" s="91"/>
      <c r="M32" s="91"/>
      <c r="N32" s="91"/>
      <c r="O32" s="91"/>
      <c r="P32" s="91"/>
      <c r="Q32" s="91"/>
      <c r="R32" s="91"/>
      <c r="S32" s="91"/>
      <c r="T32" s="92"/>
      <c r="U32" s="13"/>
      <c r="V32" s="13"/>
      <c r="W32" s="13"/>
      <c r="X32" s="13"/>
    </row>
    <row r="33" spans="1:24" ht="12.75" customHeight="1">
      <c r="A33" s="13"/>
      <c r="B33" s="13"/>
      <c r="C33" s="18" t="s">
        <v>24</v>
      </c>
      <c r="D33" s="21">
        <v>40</v>
      </c>
      <c r="E33" s="13"/>
      <c r="F33" s="101" t="s">
        <v>26</v>
      </c>
      <c r="G33" s="102"/>
      <c r="H33" s="103"/>
      <c r="I33" s="20">
        <f>D36*D37</f>
        <v>38.08237499999999</v>
      </c>
      <c r="J33" s="13"/>
      <c r="K33" s="90"/>
      <c r="L33" s="91"/>
      <c r="M33" s="91"/>
      <c r="N33" s="91"/>
      <c r="O33" s="91"/>
      <c r="P33" s="91"/>
      <c r="Q33" s="91"/>
      <c r="R33" s="91"/>
      <c r="S33" s="91"/>
      <c r="T33" s="92"/>
      <c r="U33" s="13"/>
      <c r="V33" s="13"/>
      <c r="W33" s="13"/>
      <c r="X33" s="13"/>
    </row>
    <row r="34" spans="1:24" ht="12.75">
      <c r="A34" s="13"/>
      <c r="B34" s="13"/>
      <c r="C34" s="18" t="s">
        <v>41</v>
      </c>
      <c r="D34" s="20">
        <f>F29*100/D33</f>
        <v>3046.5899999999997</v>
      </c>
      <c r="E34" s="13"/>
      <c r="F34" s="101" t="s">
        <v>21</v>
      </c>
      <c r="G34" s="102"/>
      <c r="H34" s="103"/>
      <c r="I34" s="20">
        <f>I32*I33</f>
        <v>533.1532499999998</v>
      </c>
      <c r="J34" s="13"/>
      <c r="K34" s="90"/>
      <c r="L34" s="91"/>
      <c r="M34" s="91"/>
      <c r="N34" s="91"/>
      <c r="O34" s="91"/>
      <c r="P34" s="91"/>
      <c r="Q34" s="91"/>
      <c r="R34" s="91"/>
      <c r="S34" s="91"/>
      <c r="T34" s="92"/>
      <c r="U34" s="13"/>
      <c r="V34" s="13"/>
      <c r="W34" s="13"/>
      <c r="X34" s="13"/>
    </row>
    <row r="35" spans="1:24" ht="13.5" customHeight="1">
      <c r="A35" s="13"/>
      <c r="B35" s="13"/>
      <c r="C35" s="18" t="s">
        <v>30</v>
      </c>
      <c r="D35" s="40">
        <f>D34/D32</f>
        <v>253.88249999999996</v>
      </c>
      <c r="E35" s="13"/>
      <c r="F35" s="101" t="s">
        <v>35</v>
      </c>
      <c r="G35" s="102"/>
      <c r="H35" s="103"/>
      <c r="I35" s="21">
        <v>3</v>
      </c>
      <c r="J35" s="13"/>
      <c r="K35" s="90"/>
      <c r="L35" s="91"/>
      <c r="M35" s="91"/>
      <c r="N35" s="91"/>
      <c r="O35" s="91"/>
      <c r="P35" s="91"/>
      <c r="Q35" s="91"/>
      <c r="R35" s="91"/>
      <c r="S35" s="91"/>
      <c r="T35" s="92"/>
      <c r="U35" s="13"/>
      <c r="V35" s="13"/>
      <c r="W35" s="13"/>
      <c r="X35" s="13"/>
    </row>
    <row r="36" spans="1:24" ht="14.25" thickBot="1">
      <c r="A36" s="13"/>
      <c r="B36" s="13"/>
      <c r="C36" s="18" t="s">
        <v>22</v>
      </c>
      <c r="D36" s="20">
        <f>D35/10</f>
        <v>25.388249999999996</v>
      </c>
      <c r="E36" s="13"/>
      <c r="F36" s="101" t="s">
        <v>34</v>
      </c>
      <c r="G36" s="102"/>
      <c r="H36" s="103"/>
      <c r="I36" s="39">
        <f>I34*100/(100-I35)</f>
        <v>549.6425257731956</v>
      </c>
      <c r="J36" s="13"/>
      <c r="K36" s="93"/>
      <c r="L36" s="94"/>
      <c r="M36" s="94"/>
      <c r="N36" s="94"/>
      <c r="O36" s="94"/>
      <c r="P36" s="94"/>
      <c r="Q36" s="94"/>
      <c r="R36" s="94"/>
      <c r="S36" s="94"/>
      <c r="T36" s="95"/>
      <c r="U36" s="13"/>
      <c r="V36" s="13"/>
      <c r="W36" s="13"/>
      <c r="X36" s="13"/>
    </row>
    <row r="37" spans="1:24" ht="13.5" thickBot="1">
      <c r="A37" s="13"/>
      <c r="B37" s="13"/>
      <c r="C37" s="22" t="s">
        <v>25</v>
      </c>
      <c r="D37" s="27">
        <v>1.5</v>
      </c>
      <c r="E37" s="13"/>
      <c r="F37" s="13"/>
      <c r="G37" s="13"/>
      <c r="H37" s="13"/>
      <c r="I37" s="13"/>
      <c r="J37" s="13"/>
      <c r="K37" s="13"/>
      <c r="L37" s="49"/>
      <c r="M37" s="49"/>
      <c r="N37" s="49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49"/>
      <c r="M38" s="49"/>
      <c r="N38" s="49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49"/>
      <c r="M39" s="49"/>
      <c r="N39" s="49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49"/>
      <c r="M40" s="49"/>
      <c r="N40" s="49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33" ht="15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AG41" s="56"/>
    </row>
    <row r="42" spans="1:33" ht="12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AG42" s="56"/>
    </row>
    <row r="43" spans="1:33" ht="15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AG43" s="54"/>
    </row>
    <row r="44" spans="1:33" ht="15.75">
      <c r="A44" s="13"/>
      <c r="B44" s="13"/>
      <c r="C44" s="13"/>
      <c r="D44" s="13"/>
      <c r="E44" s="13"/>
      <c r="F44" s="13"/>
      <c r="G44" s="13"/>
      <c r="H44" s="13"/>
      <c r="I44" s="13"/>
      <c r="J44" s="45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AG44" s="54"/>
    </row>
    <row r="45" spans="1:33" ht="15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AG45" s="54"/>
    </row>
    <row r="46" spans="1:33" ht="15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AG46" s="54"/>
    </row>
    <row r="47" spans="1:33" ht="15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AG47" s="54"/>
    </row>
    <row r="48" spans="1:33" ht="15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85"/>
      <c r="V48" s="86"/>
      <c r="W48" s="86"/>
      <c r="X48" s="86"/>
      <c r="Y48" s="54"/>
      <c r="Z48" s="54"/>
      <c r="AA48" s="54"/>
      <c r="AB48" s="54"/>
      <c r="AC48" s="54"/>
      <c r="AD48" s="54"/>
      <c r="AE48" s="54"/>
      <c r="AF48" s="54"/>
      <c r="AG48" s="54"/>
    </row>
    <row r="49" spans="1:33" ht="15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85"/>
      <c r="V49" s="86"/>
      <c r="W49" s="86"/>
      <c r="X49" s="86"/>
      <c r="Y49" s="54"/>
      <c r="Z49" s="54"/>
      <c r="AA49" s="54"/>
      <c r="AB49" s="54"/>
      <c r="AC49" s="54"/>
      <c r="AD49" s="54"/>
      <c r="AE49" s="54"/>
      <c r="AF49" s="54"/>
      <c r="AG49" s="54"/>
    </row>
    <row r="50" spans="1:33" ht="15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85"/>
      <c r="V50" s="86"/>
      <c r="W50" s="86"/>
      <c r="X50" s="86"/>
      <c r="Y50" s="54"/>
      <c r="Z50" s="54"/>
      <c r="AA50" s="54"/>
      <c r="AB50" s="54"/>
      <c r="AC50" s="54"/>
      <c r="AD50" s="54"/>
      <c r="AE50" s="54"/>
      <c r="AF50" s="54"/>
      <c r="AG50" s="54"/>
    </row>
    <row r="51" spans="1:33" ht="15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Z51" s="54"/>
      <c r="AA51" s="54"/>
      <c r="AB51" s="54"/>
      <c r="AC51" s="54"/>
      <c r="AD51" s="54"/>
      <c r="AE51" s="54"/>
      <c r="AF51" s="54"/>
      <c r="AG51" s="54"/>
    </row>
    <row r="52" spans="1:33" ht="15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Z52" s="54"/>
      <c r="AA52" s="54"/>
      <c r="AB52" s="54"/>
      <c r="AC52" s="54"/>
      <c r="AD52" s="54"/>
      <c r="AE52" s="54"/>
      <c r="AF52" s="54"/>
      <c r="AG52" s="54"/>
    </row>
    <row r="53" spans="1:33" ht="15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Z53" s="54"/>
      <c r="AA53" s="54"/>
      <c r="AB53" s="54"/>
      <c r="AC53" s="54"/>
      <c r="AD53" s="54"/>
      <c r="AE53" s="54"/>
      <c r="AF53" s="54"/>
      <c r="AG53" s="54"/>
    </row>
    <row r="54" spans="1:33" ht="15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Z54" s="54"/>
      <c r="AA54" s="54"/>
      <c r="AB54" s="54"/>
      <c r="AC54" s="54"/>
      <c r="AD54" s="54"/>
      <c r="AE54" s="54"/>
      <c r="AF54" s="54"/>
      <c r="AG54" s="54"/>
    </row>
    <row r="55" spans="1:33" ht="15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Z55" s="54"/>
      <c r="AA55" s="54"/>
      <c r="AB55" s="54"/>
      <c r="AC55" s="54"/>
      <c r="AD55" s="54"/>
      <c r="AE55" s="54"/>
      <c r="AF55" s="54"/>
      <c r="AG55" s="54"/>
    </row>
    <row r="56" spans="1:33" ht="15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Z56" s="54"/>
      <c r="AA56" s="54"/>
      <c r="AB56" s="54"/>
      <c r="AC56" s="54"/>
      <c r="AD56" s="54"/>
      <c r="AE56" s="54"/>
      <c r="AF56" s="54"/>
      <c r="AG56" s="54"/>
    </row>
    <row r="57" spans="1:33" ht="15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Z57" s="54"/>
      <c r="AA57" s="54"/>
      <c r="AB57" s="54"/>
      <c r="AC57" s="54"/>
      <c r="AD57" s="54"/>
      <c r="AE57" s="54"/>
      <c r="AF57" s="54"/>
      <c r="AG57" s="54"/>
    </row>
    <row r="58" spans="1:24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1:24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spans="1:24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1:24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 spans="1:24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spans="1:24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 spans="1:24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1:24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spans="1:24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 spans="1:24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1:24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</sheetData>
  <mergeCells count="8">
    <mergeCell ref="K30:T36"/>
    <mergeCell ref="F31:I31"/>
    <mergeCell ref="H25:I25"/>
    <mergeCell ref="F32:H32"/>
    <mergeCell ref="F33:H33"/>
    <mergeCell ref="F34:H34"/>
    <mergeCell ref="F35:H35"/>
    <mergeCell ref="F36:H36"/>
  </mergeCells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2:U84"/>
  <sheetViews>
    <sheetView workbookViewId="0" topLeftCell="A1">
      <selection activeCell="Q61" sqref="Q61"/>
    </sheetView>
  </sheetViews>
  <sheetFormatPr defaultColWidth="9.00390625" defaultRowHeight="12.75"/>
  <cols>
    <col min="1" max="1" width="3.625" style="0" customWidth="1"/>
    <col min="2" max="3" width="5.625" style="0" customWidth="1"/>
    <col min="4" max="4" width="12.375" style="0" customWidth="1"/>
  </cols>
  <sheetData>
    <row r="1" ht="13.5" thickBot="1"/>
    <row r="2" spans="4:21" ht="13.5" thickBot="1">
      <c r="D2" s="46" t="s">
        <v>20</v>
      </c>
      <c r="E2" s="2">
        <v>12</v>
      </c>
      <c r="G2" s="110" t="s">
        <v>80</v>
      </c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2"/>
    </row>
    <row r="3" spans="4:21" ht="12.75">
      <c r="D3" s="46" t="s">
        <v>65</v>
      </c>
      <c r="E3" s="46">
        <v>0.0175</v>
      </c>
      <c r="G3" s="104" t="s">
        <v>76</v>
      </c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6"/>
    </row>
    <row r="4" spans="4:21" ht="12.75" customHeight="1">
      <c r="D4" s="46" t="s">
        <v>63</v>
      </c>
      <c r="E4" s="2">
        <v>7</v>
      </c>
      <c r="G4" s="117" t="s">
        <v>81</v>
      </c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9"/>
    </row>
    <row r="5" spans="4:21" ht="12.75">
      <c r="D5" s="46" t="s">
        <v>62</v>
      </c>
      <c r="E5" s="52">
        <f>E3*E7/E6</f>
        <v>0.004375</v>
      </c>
      <c r="G5" s="117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9"/>
    </row>
    <row r="6" spans="4:21" ht="12.75">
      <c r="D6" s="46" t="s">
        <v>61</v>
      </c>
      <c r="E6" s="2">
        <v>4</v>
      </c>
      <c r="G6" s="117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9"/>
    </row>
    <row r="7" spans="4:21" ht="13.5" thickBot="1">
      <c r="D7" s="46" t="s">
        <v>64</v>
      </c>
      <c r="E7" s="2">
        <v>1</v>
      </c>
      <c r="G7" s="107" t="s">
        <v>77</v>
      </c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</row>
    <row r="8" spans="4:21" ht="12.75">
      <c r="D8" s="46" t="s">
        <v>66</v>
      </c>
      <c r="E8" s="52">
        <f>(E3*E7/E6)*E4</f>
        <v>0.030625000000000003</v>
      </c>
      <c r="G8" s="104" t="s">
        <v>74</v>
      </c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6"/>
    </row>
    <row r="9" spans="4:21" ht="12.75" customHeight="1">
      <c r="D9" s="128" t="s">
        <v>92</v>
      </c>
      <c r="E9" s="128"/>
      <c r="G9" s="117" t="s">
        <v>75</v>
      </c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9"/>
    </row>
    <row r="10" spans="4:21" ht="13.5" thickBot="1">
      <c r="D10" s="127" t="s">
        <v>93</v>
      </c>
      <c r="E10" s="127"/>
      <c r="G10" s="120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2"/>
    </row>
    <row r="12" spans="3:11" ht="12.75">
      <c r="C12" s="123" t="s">
        <v>78</v>
      </c>
      <c r="D12" s="123"/>
      <c r="E12" s="123"/>
      <c r="F12" s="123"/>
      <c r="G12" s="123"/>
      <c r="H12" s="123"/>
      <c r="I12" s="123"/>
      <c r="J12" s="123"/>
      <c r="K12" s="123"/>
    </row>
    <row r="13" spans="3:11" ht="13.5" thickBot="1">
      <c r="C13" s="124" t="s">
        <v>79</v>
      </c>
      <c r="D13" s="124"/>
      <c r="E13" s="124"/>
      <c r="F13" s="124"/>
      <c r="G13" s="124"/>
      <c r="H13" s="124"/>
      <c r="I13" s="124"/>
      <c r="J13" s="124"/>
      <c r="K13" s="124"/>
    </row>
    <row r="14" spans="3:11" ht="12.75" customHeight="1">
      <c r="C14" s="113" t="s">
        <v>70</v>
      </c>
      <c r="D14" s="115" t="s">
        <v>69</v>
      </c>
      <c r="E14" s="115"/>
      <c r="F14" s="115"/>
      <c r="G14" s="115"/>
      <c r="H14" s="115"/>
      <c r="I14" s="115"/>
      <c r="J14" s="115"/>
      <c r="K14" s="116"/>
    </row>
    <row r="15" spans="3:21" ht="20.25" customHeight="1">
      <c r="C15" s="114"/>
      <c r="D15" s="60">
        <v>1</v>
      </c>
      <c r="E15" s="60">
        <v>1.5</v>
      </c>
      <c r="F15" s="60">
        <v>2.5</v>
      </c>
      <c r="G15" s="60">
        <v>4</v>
      </c>
      <c r="H15" s="60">
        <v>6</v>
      </c>
      <c r="I15" s="60">
        <v>10</v>
      </c>
      <c r="J15" s="60">
        <v>16</v>
      </c>
      <c r="K15" s="68">
        <v>25</v>
      </c>
      <c r="N15" s="126" t="s">
        <v>94</v>
      </c>
      <c r="O15" s="126"/>
      <c r="P15" s="126"/>
      <c r="Q15" s="126"/>
      <c r="R15" s="126"/>
      <c r="S15" s="126"/>
      <c r="T15" s="126"/>
      <c r="U15" s="126"/>
    </row>
    <row r="16" spans="3:21" ht="20.25" customHeight="1">
      <c r="C16" s="69">
        <v>1</v>
      </c>
      <c r="D16" s="65">
        <v>0.0175</v>
      </c>
      <c r="E16" s="65">
        <v>0.0117</v>
      </c>
      <c r="F16" s="66">
        <v>0.007</v>
      </c>
      <c r="G16" s="66">
        <v>0.0044</v>
      </c>
      <c r="H16" s="66">
        <v>0.0029</v>
      </c>
      <c r="I16" s="66">
        <v>0.0018</v>
      </c>
      <c r="J16" s="66">
        <v>0.0011</v>
      </c>
      <c r="K16" s="70">
        <v>0.0007</v>
      </c>
      <c r="N16" s="126"/>
      <c r="O16" s="126"/>
      <c r="P16" s="126"/>
      <c r="Q16" s="126"/>
      <c r="R16" s="126"/>
      <c r="S16" s="126"/>
      <c r="T16" s="126"/>
      <c r="U16" s="126"/>
    </row>
    <row r="17" spans="3:21" ht="20.25" customHeight="1">
      <c r="C17" s="69">
        <v>2</v>
      </c>
      <c r="D17" s="65">
        <v>0.035</v>
      </c>
      <c r="E17" s="65">
        <v>0.0233</v>
      </c>
      <c r="F17" s="65">
        <v>0.014</v>
      </c>
      <c r="G17" s="66">
        <v>0.0088</v>
      </c>
      <c r="H17" s="66">
        <v>0.0058</v>
      </c>
      <c r="I17" s="66">
        <v>0.0035</v>
      </c>
      <c r="J17" s="66">
        <v>0.0022</v>
      </c>
      <c r="K17" s="70">
        <v>0.0014</v>
      </c>
      <c r="N17" s="126"/>
      <c r="O17" s="126"/>
      <c r="P17" s="126"/>
      <c r="Q17" s="126"/>
      <c r="R17" s="126"/>
      <c r="S17" s="126"/>
      <c r="T17" s="126"/>
      <c r="U17" s="126"/>
    </row>
    <row r="18" spans="3:21" ht="20.25" customHeight="1">
      <c r="C18" s="69">
        <v>3</v>
      </c>
      <c r="D18" s="65">
        <v>0.0525</v>
      </c>
      <c r="E18" s="65">
        <v>0.035</v>
      </c>
      <c r="F18" s="65">
        <v>0.021</v>
      </c>
      <c r="G18" s="65">
        <v>0.0131</v>
      </c>
      <c r="H18" s="66">
        <v>0.0088</v>
      </c>
      <c r="I18" s="66">
        <v>0.0053</v>
      </c>
      <c r="J18" s="66">
        <v>0.0033</v>
      </c>
      <c r="K18" s="70">
        <v>0.0021</v>
      </c>
      <c r="N18" s="126"/>
      <c r="O18" s="126"/>
      <c r="P18" s="126"/>
      <c r="Q18" s="126"/>
      <c r="R18" s="126"/>
      <c r="S18" s="126"/>
      <c r="T18" s="126"/>
      <c r="U18" s="126"/>
    </row>
    <row r="19" spans="3:21" ht="20.25" customHeight="1">
      <c r="C19" s="69">
        <v>4</v>
      </c>
      <c r="D19" s="65">
        <v>0.07</v>
      </c>
      <c r="E19" s="65">
        <v>0.0467</v>
      </c>
      <c r="F19" s="65">
        <v>0.028</v>
      </c>
      <c r="G19" s="65">
        <v>0.0175</v>
      </c>
      <c r="H19" s="65">
        <v>0.0117</v>
      </c>
      <c r="I19" s="66">
        <v>0.007</v>
      </c>
      <c r="J19" s="66">
        <v>0.0044</v>
      </c>
      <c r="K19" s="70">
        <v>0.0028</v>
      </c>
      <c r="N19" s="126"/>
      <c r="O19" s="126"/>
      <c r="P19" s="126"/>
      <c r="Q19" s="126"/>
      <c r="R19" s="126"/>
      <c r="S19" s="126"/>
      <c r="T19" s="126"/>
      <c r="U19" s="126"/>
    </row>
    <row r="20" spans="3:21" ht="20.25" customHeight="1">
      <c r="C20" s="69">
        <v>5</v>
      </c>
      <c r="D20" s="65">
        <v>0.0875</v>
      </c>
      <c r="E20" s="65">
        <v>0.0583</v>
      </c>
      <c r="F20" s="65">
        <v>0.035</v>
      </c>
      <c r="G20" s="65">
        <v>0.0219</v>
      </c>
      <c r="H20" s="65">
        <v>0.0146</v>
      </c>
      <c r="I20" s="66">
        <v>0.0088</v>
      </c>
      <c r="J20" s="66">
        <v>0.0055</v>
      </c>
      <c r="K20" s="70">
        <v>0.0035</v>
      </c>
      <c r="N20" s="126"/>
      <c r="O20" s="126"/>
      <c r="P20" s="126"/>
      <c r="Q20" s="126"/>
      <c r="R20" s="126"/>
      <c r="S20" s="126"/>
      <c r="T20" s="126"/>
      <c r="U20" s="126"/>
    </row>
    <row r="21" spans="3:21" ht="20.25" customHeight="1">
      <c r="C21" s="69">
        <v>6</v>
      </c>
      <c r="D21" s="65">
        <v>0.105</v>
      </c>
      <c r="E21" s="65">
        <v>0.07</v>
      </c>
      <c r="F21" s="65">
        <v>0.042</v>
      </c>
      <c r="G21" s="65">
        <v>0.0263</v>
      </c>
      <c r="H21" s="65">
        <v>0.0175</v>
      </c>
      <c r="I21" s="65">
        <v>0.0105</v>
      </c>
      <c r="J21" s="66">
        <v>0.0066</v>
      </c>
      <c r="K21" s="70">
        <v>0.0042</v>
      </c>
      <c r="N21" s="126"/>
      <c r="O21" s="126"/>
      <c r="P21" s="126"/>
      <c r="Q21" s="126"/>
      <c r="R21" s="126"/>
      <c r="S21" s="126"/>
      <c r="T21" s="126"/>
      <c r="U21" s="126"/>
    </row>
    <row r="22" spans="3:21" ht="20.25" customHeight="1">
      <c r="C22" s="69">
        <v>7</v>
      </c>
      <c r="D22" s="65">
        <v>0.1225</v>
      </c>
      <c r="E22" s="65">
        <v>0.0817</v>
      </c>
      <c r="F22" s="65">
        <v>0.049</v>
      </c>
      <c r="G22" s="65">
        <v>0.0306</v>
      </c>
      <c r="H22" s="65">
        <v>0.0204</v>
      </c>
      <c r="I22" s="65">
        <v>0.0123</v>
      </c>
      <c r="J22" s="66">
        <v>0.0077</v>
      </c>
      <c r="K22" s="70">
        <v>0.0049</v>
      </c>
      <c r="N22" s="126"/>
      <c r="O22" s="126"/>
      <c r="P22" s="126"/>
      <c r="Q22" s="126"/>
      <c r="R22" s="126"/>
      <c r="S22" s="126"/>
      <c r="T22" s="126"/>
      <c r="U22" s="126"/>
    </row>
    <row r="23" spans="3:11" ht="15.75">
      <c r="C23" s="69">
        <v>8</v>
      </c>
      <c r="D23" s="65">
        <v>0.14</v>
      </c>
      <c r="E23" s="65">
        <v>0.0933</v>
      </c>
      <c r="F23" s="65">
        <v>0.056</v>
      </c>
      <c r="G23" s="65">
        <v>0.035</v>
      </c>
      <c r="H23" s="65">
        <v>0.0233</v>
      </c>
      <c r="I23" s="65">
        <v>0.014</v>
      </c>
      <c r="J23" s="66">
        <v>0.0088</v>
      </c>
      <c r="K23" s="70">
        <v>0.0056</v>
      </c>
    </row>
    <row r="24" spans="3:11" ht="15.75">
      <c r="C24" s="69">
        <v>9</v>
      </c>
      <c r="D24" s="65">
        <v>0.1575</v>
      </c>
      <c r="E24" s="65">
        <v>0.105</v>
      </c>
      <c r="F24" s="65">
        <v>0.063</v>
      </c>
      <c r="G24" s="65">
        <v>0.0394</v>
      </c>
      <c r="H24" s="65">
        <v>0.0263</v>
      </c>
      <c r="I24" s="65">
        <v>0.0158</v>
      </c>
      <c r="J24" s="66">
        <v>0.0098</v>
      </c>
      <c r="K24" s="70">
        <v>0.0063</v>
      </c>
    </row>
    <row r="25" spans="3:11" ht="15.75">
      <c r="C25" s="69">
        <v>10</v>
      </c>
      <c r="D25" s="65">
        <v>0.175</v>
      </c>
      <c r="E25" s="65">
        <v>0.1167</v>
      </c>
      <c r="F25" s="65">
        <v>0.07</v>
      </c>
      <c r="G25" s="65">
        <v>0.0438</v>
      </c>
      <c r="H25" s="65">
        <v>0.0292</v>
      </c>
      <c r="I25" s="65">
        <v>0.0175</v>
      </c>
      <c r="J25" s="65">
        <v>0.0109</v>
      </c>
      <c r="K25" s="70">
        <v>0.007</v>
      </c>
    </row>
    <row r="26" spans="3:11" ht="15.75">
      <c r="C26" s="69">
        <v>15</v>
      </c>
      <c r="D26" s="67">
        <v>0.2625</v>
      </c>
      <c r="E26" s="65">
        <v>0.175</v>
      </c>
      <c r="F26" s="65">
        <v>0.105</v>
      </c>
      <c r="G26" s="65">
        <v>0.0656</v>
      </c>
      <c r="H26" s="65">
        <v>0.0438</v>
      </c>
      <c r="I26" s="65">
        <v>0.0263</v>
      </c>
      <c r="J26" s="65">
        <v>0.0164</v>
      </c>
      <c r="K26" s="71">
        <v>0.0105</v>
      </c>
    </row>
    <row r="27" spans="3:11" ht="15.75">
      <c r="C27" s="69">
        <v>20</v>
      </c>
      <c r="D27" s="67">
        <v>0.35</v>
      </c>
      <c r="E27" s="67">
        <v>0.2333</v>
      </c>
      <c r="F27" s="65">
        <v>0.14</v>
      </c>
      <c r="G27" s="65">
        <v>0.0875</v>
      </c>
      <c r="H27" s="65">
        <v>0.0583</v>
      </c>
      <c r="I27" s="65">
        <v>0.035</v>
      </c>
      <c r="J27" s="65">
        <v>0.0219</v>
      </c>
      <c r="K27" s="71">
        <v>0.014</v>
      </c>
    </row>
    <row r="28" spans="3:11" ht="15.75">
      <c r="C28" s="69">
        <v>25</v>
      </c>
      <c r="D28" s="67">
        <v>0.4375</v>
      </c>
      <c r="E28" s="67">
        <v>0.2917</v>
      </c>
      <c r="F28" s="65">
        <v>0.175</v>
      </c>
      <c r="G28" s="65">
        <v>0.1094</v>
      </c>
      <c r="H28" s="65">
        <v>0.0729</v>
      </c>
      <c r="I28" s="65">
        <v>0.0438</v>
      </c>
      <c r="J28" s="65">
        <v>0.0273</v>
      </c>
      <c r="K28" s="71">
        <v>0.0175</v>
      </c>
    </row>
    <row r="29" spans="3:11" ht="15.75">
      <c r="C29" s="69">
        <v>30</v>
      </c>
      <c r="D29" s="67">
        <v>0.525</v>
      </c>
      <c r="E29" s="67">
        <v>0.35</v>
      </c>
      <c r="F29" s="67">
        <v>0.21</v>
      </c>
      <c r="G29" s="65">
        <v>0.1313</v>
      </c>
      <c r="H29" s="65">
        <v>0.0875</v>
      </c>
      <c r="I29" s="65">
        <v>0.0525</v>
      </c>
      <c r="J29" s="65">
        <v>0.0328</v>
      </c>
      <c r="K29" s="71">
        <v>0.021</v>
      </c>
    </row>
    <row r="30" spans="3:11" ht="15.75">
      <c r="C30" s="69">
        <v>35</v>
      </c>
      <c r="D30" s="67">
        <v>0.6125</v>
      </c>
      <c r="E30" s="67">
        <v>0.4083</v>
      </c>
      <c r="F30" s="67">
        <v>0.245</v>
      </c>
      <c r="G30" s="65">
        <v>0.1531</v>
      </c>
      <c r="H30" s="65">
        <v>0.1021</v>
      </c>
      <c r="I30" s="65">
        <v>0.0613</v>
      </c>
      <c r="J30" s="65">
        <v>0.0383</v>
      </c>
      <c r="K30" s="71">
        <v>0.0245</v>
      </c>
    </row>
    <row r="31" spans="3:11" ht="15.75">
      <c r="C31" s="69">
        <v>50</v>
      </c>
      <c r="D31" s="67">
        <v>0.875</v>
      </c>
      <c r="E31" s="67">
        <v>0.5833</v>
      </c>
      <c r="F31" s="67">
        <v>0.35</v>
      </c>
      <c r="G31" s="67">
        <v>0.2188</v>
      </c>
      <c r="H31" s="65">
        <v>0.1458</v>
      </c>
      <c r="I31" s="65">
        <v>0.0875</v>
      </c>
      <c r="J31" s="65">
        <v>0.0547</v>
      </c>
      <c r="K31" s="71">
        <v>0.035</v>
      </c>
    </row>
    <row r="32" spans="3:11" ht="16.5" thickBot="1">
      <c r="C32" s="72">
        <v>100</v>
      </c>
      <c r="D32" s="73">
        <v>1.75</v>
      </c>
      <c r="E32" s="73">
        <v>1.1667</v>
      </c>
      <c r="F32" s="73">
        <v>0.7</v>
      </c>
      <c r="G32" s="73">
        <v>0.4375</v>
      </c>
      <c r="H32" s="73">
        <v>0.2917</v>
      </c>
      <c r="I32" s="74">
        <v>0.175</v>
      </c>
      <c r="J32" s="74">
        <v>0.1094</v>
      </c>
      <c r="K32" s="75">
        <v>0.07</v>
      </c>
    </row>
    <row r="34" spans="3:14" ht="12.75" customHeight="1">
      <c r="C34" s="125" t="s">
        <v>67</v>
      </c>
      <c r="D34" s="125"/>
      <c r="E34" s="125"/>
      <c r="F34" s="125"/>
      <c r="G34" s="125"/>
      <c r="H34" s="125"/>
      <c r="I34" s="125"/>
      <c r="J34" s="125"/>
      <c r="K34" s="125"/>
      <c r="L34" s="53"/>
      <c r="N34" s="53"/>
    </row>
    <row r="35" spans="3:14" ht="12.75">
      <c r="C35" s="125"/>
      <c r="D35" s="125"/>
      <c r="E35" s="125"/>
      <c r="F35" s="125"/>
      <c r="G35" s="125"/>
      <c r="H35" s="125"/>
      <c r="I35" s="125"/>
      <c r="J35" s="125"/>
      <c r="K35" s="125"/>
      <c r="L35" s="53"/>
      <c r="N35" s="53"/>
    </row>
    <row r="36" spans="3:14" ht="12.75" customHeight="1">
      <c r="C36" s="125" t="s">
        <v>82</v>
      </c>
      <c r="D36" s="125"/>
      <c r="E36" s="125"/>
      <c r="F36" s="125"/>
      <c r="G36" s="125"/>
      <c r="H36" s="125"/>
      <c r="I36" s="125"/>
      <c r="J36" s="125"/>
      <c r="K36" s="125"/>
      <c r="L36" s="76"/>
      <c r="N36" s="76"/>
    </row>
    <row r="37" spans="3:14" ht="12.75">
      <c r="C37" s="125"/>
      <c r="D37" s="125"/>
      <c r="E37" s="125"/>
      <c r="F37" s="125"/>
      <c r="G37" s="125"/>
      <c r="H37" s="125"/>
      <c r="I37" s="125"/>
      <c r="J37" s="125"/>
      <c r="K37" s="125"/>
      <c r="L37" s="76"/>
      <c r="M37" s="76"/>
      <c r="N37" s="76"/>
    </row>
    <row r="38" spans="3:14" ht="12.75">
      <c r="C38" s="53"/>
      <c r="D38" s="53"/>
      <c r="E38" s="53"/>
      <c r="F38" s="53"/>
      <c r="G38" s="53"/>
      <c r="H38" s="53"/>
      <c r="I38" s="53"/>
      <c r="J38" s="53"/>
      <c r="K38" s="53"/>
      <c r="L38" s="76"/>
      <c r="M38" s="76"/>
      <c r="N38" s="76"/>
    </row>
    <row r="39" s="43" customFormat="1" ht="12.75">
      <c r="C39" s="82" t="s">
        <v>83</v>
      </c>
    </row>
    <row r="40" s="43" customFormat="1" ht="12.75">
      <c r="C40" s="82" t="s">
        <v>84</v>
      </c>
    </row>
    <row r="41" s="43" customFormat="1" ht="12.75">
      <c r="C41" s="82" t="s">
        <v>85</v>
      </c>
    </row>
    <row r="42" s="43" customFormat="1" ht="12.75" customHeight="1">
      <c r="C42" s="82" t="s">
        <v>86</v>
      </c>
    </row>
    <row r="43" s="43" customFormat="1" ht="12.75">
      <c r="C43" s="82" t="s">
        <v>87</v>
      </c>
    </row>
    <row r="44" s="43" customFormat="1" ht="15.75" customHeight="1">
      <c r="C44" s="82" t="s">
        <v>88</v>
      </c>
    </row>
    <row r="45" s="43" customFormat="1" ht="12.75">
      <c r="C45" s="82" t="s">
        <v>89</v>
      </c>
    </row>
    <row r="46" s="43" customFormat="1" ht="12.75">
      <c r="C46" s="82" t="s">
        <v>90</v>
      </c>
    </row>
    <row r="47" s="43" customFormat="1" ht="12.75">
      <c r="C47" s="82" t="s">
        <v>91</v>
      </c>
    </row>
    <row r="48" spans="5:6" ht="12.75">
      <c r="E48" s="3"/>
      <c r="F48" s="3"/>
    </row>
    <row r="49" spans="3:15" ht="12.75" customHeight="1">
      <c r="C49" s="129" t="s">
        <v>68</v>
      </c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1"/>
    </row>
    <row r="50" spans="3:15" ht="15.75">
      <c r="C50" s="77" t="s">
        <v>70</v>
      </c>
      <c r="D50" s="79" t="s">
        <v>69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1"/>
    </row>
    <row r="51" spans="3:15" ht="15.75">
      <c r="C51" s="78"/>
      <c r="D51" s="60">
        <v>1</v>
      </c>
      <c r="E51" s="60">
        <v>1.5</v>
      </c>
      <c r="F51" s="60">
        <v>2.5</v>
      </c>
      <c r="G51" s="60">
        <v>4</v>
      </c>
      <c r="H51" s="60">
        <v>6</v>
      </c>
      <c r="I51" s="60">
        <v>10</v>
      </c>
      <c r="J51" s="60">
        <v>16</v>
      </c>
      <c r="K51" s="60">
        <v>25</v>
      </c>
      <c r="L51" s="60">
        <v>35</v>
      </c>
      <c r="M51" s="60">
        <v>50</v>
      </c>
      <c r="N51" s="60">
        <v>75</v>
      </c>
      <c r="O51" s="60">
        <v>100</v>
      </c>
    </row>
    <row r="52" spans="3:15" ht="15.75">
      <c r="C52" s="61">
        <v>1</v>
      </c>
      <c r="D52" s="59">
        <v>7</v>
      </c>
      <c r="E52" s="59">
        <v>10.91</v>
      </c>
      <c r="F52" s="59">
        <v>17.65</v>
      </c>
      <c r="G52" s="59">
        <v>28.57</v>
      </c>
      <c r="H52" s="59">
        <v>42.86</v>
      </c>
      <c r="I52" s="59">
        <v>70.6</v>
      </c>
      <c r="J52" s="59">
        <v>109.1</v>
      </c>
      <c r="K52" s="59">
        <v>176.5</v>
      </c>
      <c r="L52" s="59">
        <v>244.9</v>
      </c>
      <c r="M52" s="59" t="s">
        <v>71</v>
      </c>
      <c r="N52" s="59" t="s">
        <v>71</v>
      </c>
      <c r="O52" s="59" t="s">
        <v>71</v>
      </c>
    </row>
    <row r="53" spans="3:20" ht="15.75">
      <c r="C53" s="61">
        <v>2</v>
      </c>
      <c r="D53" s="59">
        <v>3.53</v>
      </c>
      <c r="E53" s="59">
        <v>5.45</v>
      </c>
      <c r="F53" s="59">
        <v>8.82</v>
      </c>
      <c r="G53" s="59">
        <v>14.29</v>
      </c>
      <c r="H53" s="59">
        <v>21.4</v>
      </c>
      <c r="I53" s="59">
        <v>35.3</v>
      </c>
      <c r="J53" s="59">
        <v>54.5</v>
      </c>
      <c r="K53" s="59">
        <v>88.2</v>
      </c>
      <c r="L53" s="59">
        <v>122.4</v>
      </c>
      <c r="M53" s="59">
        <v>171.4</v>
      </c>
      <c r="N53" s="59" t="s">
        <v>71</v>
      </c>
      <c r="O53" s="59" t="s">
        <v>71</v>
      </c>
      <c r="T53" s="83"/>
    </row>
    <row r="54" spans="3:15" ht="15.75">
      <c r="C54" s="61">
        <v>4</v>
      </c>
      <c r="D54" s="59">
        <v>1.76</v>
      </c>
      <c r="E54" s="59">
        <v>2.73</v>
      </c>
      <c r="F54" s="59">
        <v>4.41</v>
      </c>
      <c r="G54" s="59">
        <v>7.14</v>
      </c>
      <c r="H54" s="59">
        <v>10.7</v>
      </c>
      <c r="I54" s="59">
        <v>17.6</v>
      </c>
      <c r="J54" s="59">
        <v>27.3</v>
      </c>
      <c r="K54" s="59">
        <v>44.1</v>
      </c>
      <c r="L54" s="59">
        <v>61.2</v>
      </c>
      <c r="M54" s="59">
        <v>85.7</v>
      </c>
      <c r="N54" s="59">
        <v>130.4</v>
      </c>
      <c r="O54" s="59" t="s">
        <v>71</v>
      </c>
    </row>
    <row r="55" spans="3:15" ht="15.75">
      <c r="C55" s="61">
        <v>6</v>
      </c>
      <c r="D55" s="59">
        <v>1.18</v>
      </c>
      <c r="E55" s="59">
        <v>1.82</v>
      </c>
      <c r="F55" s="59">
        <v>2.94</v>
      </c>
      <c r="G55" s="59">
        <v>4.76</v>
      </c>
      <c r="H55" s="59">
        <v>7.1</v>
      </c>
      <c r="I55" s="59">
        <v>11.7</v>
      </c>
      <c r="J55" s="59">
        <v>18.2</v>
      </c>
      <c r="K55" s="59">
        <v>29.4</v>
      </c>
      <c r="L55" s="59">
        <v>40.8</v>
      </c>
      <c r="M55" s="59">
        <v>57.1</v>
      </c>
      <c r="N55" s="59">
        <v>87</v>
      </c>
      <c r="O55" s="59">
        <v>117.6</v>
      </c>
    </row>
    <row r="56" spans="3:15" ht="15.75">
      <c r="C56" s="61">
        <v>8</v>
      </c>
      <c r="D56" s="59">
        <v>0.88</v>
      </c>
      <c r="E56" s="59">
        <v>1.36</v>
      </c>
      <c r="F56" s="59">
        <v>2.2</v>
      </c>
      <c r="G56" s="59">
        <v>3.57</v>
      </c>
      <c r="H56" s="59">
        <v>5.4</v>
      </c>
      <c r="I56" s="59">
        <v>8.8</v>
      </c>
      <c r="J56" s="59">
        <v>13.6</v>
      </c>
      <c r="K56" s="59">
        <v>22</v>
      </c>
      <c r="L56" s="59">
        <v>30.6</v>
      </c>
      <c r="M56" s="59">
        <v>42.9</v>
      </c>
      <c r="N56" s="59">
        <v>65.25</v>
      </c>
      <c r="O56" s="59">
        <v>88.2</v>
      </c>
    </row>
    <row r="57" spans="3:15" ht="15.75">
      <c r="C57" s="61">
        <v>10</v>
      </c>
      <c r="D57" s="59">
        <v>0.71</v>
      </c>
      <c r="E57" s="59">
        <v>1</v>
      </c>
      <c r="F57" s="59">
        <v>1.76</v>
      </c>
      <c r="G57" s="59">
        <v>2.86</v>
      </c>
      <c r="H57" s="59">
        <v>4.3</v>
      </c>
      <c r="I57" s="59">
        <v>7.1</v>
      </c>
      <c r="J57" s="59">
        <v>10.9</v>
      </c>
      <c r="K57" s="59">
        <v>17.7</v>
      </c>
      <c r="L57" s="59">
        <v>24.5</v>
      </c>
      <c r="M57" s="59">
        <v>34.3</v>
      </c>
      <c r="N57" s="59">
        <v>52.2</v>
      </c>
      <c r="O57" s="59">
        <v>70.6</v>
      </c>
    </row>
    <row r="58" spans="3:15" ht="15.75">
      <c r="C58" s="61">
        <v>15</v>
      </c>
      <c r="D58" s="59" t="s">
        <v>71</v>
      </c>
      <c r="E58" s="59">
        <v>0.73</v>
      </c>
      <c r="F58" s="59">
        <v>1.18</v>
      </c>
      <c r="G58" s="59">
        <v>1.9</v>
      </c>
      <c r="H58" s="59">
        <v>2.9</v>
      </c>
      <c r="I58" s="59">
        <v>4.7</v>
      </c>
      <c r="J58" s="59">
        <v>7.3</v>
      </c>
      <c r="K58" s="59">
        <v>11.8</v>
      </c>
      <c r="L58" s="59">
        <v>16.3</v>
      </c>
      <c r="M58" s="59">
        <v>22.9</v>
      </c>
      <c r="N58" s="59">
        <v>34.8</v>
      </c>
      <c r="O58" s="59">
        <v>47.1</v>
      </c>
    </row>
    <row r="59" spans="3:15" ht="15.75">
      <c r="C59" s="61">
        <v>20</v>
      </c>
      <c r="D59" s="59" t="s">
        <v>71</v>
      </c>
      <c r="E59" s="59" t="s">
        <v>71</v>
      </c>
      <c r="F59" s="59">
        <v>0.88</v>
      </c>
      <c r="G59" s="59">
        <v>1.43</v>
      </c>
      <c r="H59" s="59">
        <v>2.1</v>
      </c>
      <c r="I59" s="59">
        <v>3.5</v>
      </c>
      <c r="J59" s="59">
        <v>5.5</v>
      </c>
      <c r="K59" s="59">
        <v>8.8</v>
      </c>
      <c r="L59" s="59">
        <v>12.2</v>
      </c>
      <c r="M59" s="59">
        <v>17.1</v>
      </c>
      <c r="N59" s="59">
        <v>26.1</v>
      </c>
      <c r="O59" s="59">
        <v>35.3</v>
      </c>
    </row>
    <row r="60" spans="3:15" ht="15.75">
      <c r="C60" s="61">
        <v>25</v>
      </c>
      <c r="D60" s="59" t="s">
        <v>71</v>
      </c>
      <c r="E60" s="59" t="s">
        <v>71</v>
      </c>
      <c r="F60" s="59" t="s">
        <v>71</v>
      </c>
      <c r="G60" s="59">
        <v>1.14</v>
      </c>
      <c r="H60" s="59">
        <v>1.7</v>
      </c>
      <c r="I60" s="59">
        <v>2.8</v>
      </c>
      <c r="J60" s="59">
        <v>4.4</v>
      </c>
      <c r="K60" s="59">
        <v>7.1</v>
      </c>
      <c r="L60" s="59">
        <v>9.8</v>
      </c>
      <c r="M60" s="59">
        <v>13.7</v>
      </c>
      <c r="N60" s="59">
        <v>20.9</v>
      </c>
      <c r="O60" s="59">
        <v>28.2</v>
      </c>
    </row>
    <row r="61" spans="3:15" ht="15.75">
      <c r="C61" s="61">
        <v>30</v>
      </c>
      <c r="D61" s="59" t="s">
        <v>71</v>
      </c>
      <c r="E61" s="59" t="s">
        <v>71</v>
      </c>
      <c r="F61" s="59" t="s">
        <v>71</v>
      </c>
      <c r="G61" s="59" t="s">
        <v>71</v>
      </c>
      <c r="H61" s="59">
        <v>1.4</v>
      </c>
      <c r="I61" s="59">
        <v>2.4</v>
      </c>
      <c r="J61" s="59">
        <v>3.6</v>
      </c>
      <c r="K61" s="59">
        <v>5.9</v>
      </c>
      <c r="L61" s="59">
        <v>8.2</v>
      </c>
      <c r="M61" s="59">
        <v>11.4</v>
      </c>
      <c r="N61" s="59">
        <v>17.4</v>
      </c>
      <c r="O61" s="59">
        <v>23.5</v>
      </c>
    </row>
    <row r="62" spans="3:15" ht="15.75">
      <c r="C62" s="61">
        <v>40</v>
      </c>
      <c r="D62" s="59" t="s">
        <v>71</v>
      </c>
      <c r="E62" s="59" t="s">
        <v>71</v>
      </c>
      <c r="F62" s="59" t="s">
        <v>71</v>
      </c>
      <c r="G62" s="59" t="s">
        <v>71</v>
      </c>
      <c r="H62" s="59" t="s">
        <v>71</v>
      </c>
      <c r="I62" s="59">
        <v>1.8</v>
      </c>
      <c r="J62" s="59">
        <v>2.7</v>
      </c>
      <c r="K62" s="59">
        <v>4.4</v>
      </c>
      <c r="L62" s="59">
        <v>6.1</v>
      </c>
      <c r="M62" s="59">
        <v>8.5</v>
      </c>
      <c r="N62" s="59">
        <v>13</v>
      </c>
      <c r="O62" s="59">
        <v>17.6</v>
      </c>
    </row>
    <row r="63" spans="3:15" ht="15.75">
      <c r="C63" s="61">
        <v>50</v>
      </c>
      <c r="D63" s="59" t="s">
        <v>71</v>
      </c>
      <c r="E63" s="59" t="s">
        <v>71</v>
      </c>
      <c r="F63" s="59" t="s">
        <v>71</v>
      </c>
      <c r="G63" s="59" t="s">
        <v>71</v>
      </c>
      <c r="H63" s="59" t="s">
        <v>71</v>
      </c>
      <c r="I63" s="59" t="s">
        <v>71</v>
      </c>
      <c r="J63" s="59">
        <v>2.2</v>
      </c>
      <c r="K63" s="59">
        <v>3.5</v>
      </c>
      <c r="L63" s="59">
        <v>4.9</v>
      </c>
      <c r="M63" s="59">
        <v>6.9</v>
      </c>
      <c r="N63" s="59">
        <v>10.4</v>
      </c>
      <c r="O63" s="59">
        <v>14.1</v>
      </c>
    </row>
    <row r="64" spans="3:15" ht="15.75">
      <c r="C64" s="61">
        <v>100</v>
      </c>
      <c r="D64" s="59" t="s">
        <v>71</v>
      </c>
      <c r="E64" s="59" t="s">
        <v>71</v>
      </c>
      <c r="F64" s="59" t="s">
        <v>71</v>
      </c>
      <c r="G64" s="59" t="s">
        <v>71</v>
      </c>
      <c r="H64" s="59" t="s">
        <v>71</v>
      </c>
      <c r="I64" s="59" t="s">
        <v>71</v>
      </c>
      <c r="J64" s="59" t="s">
        <v>71</v>
      </c>
      <c r="K64" s="59">
        <v>1.7</v>
      </c>
      <c r="L64" s="59">
        <v>2.4</v>
      </c>
      <c r="M64" s="59">
        <v>3.4</v>
      </c>
      <c r="N64" s="59">
        <v>5.2</v>
      </c>
      <c r="O64" s="59">
        <v>7.1</v>
      </c>
    </row>
    <row r="65" spans="3:15" ht="15.75">
      <c r="C65" s="61">
        <v>150</v>
      </c>
      <c r="D65" s="59" t="s">
        <v>71</v>
      </c>
      <c r="E65" s="59" t="s">
        <v>71</v>
      </c>
      <c r="F65" s="59" t="s">
        <v>71</v>
      </c>
      <c r="G65" s="59" t="s">
        <v>71</v>
      </c>
      <c r="H65" s="59" t="s">
        <v>71</v>
      </c>
      <c r="I65" s="59" t="s">
        <v>71</v>
      </c>
      <c r="J65" s="59" t="s">
        <v>71</v>
      </c>
      <c r="K65" s="59" t="s">
        <v>71</v>
      </c>
      <c r="L65" s="59" t="s">
        <v>71</v>
      </c>
      <c r="M65" s="59">
        <v>2.3</v>
      </c>
      <c r="N65" s="59">
        <v>3.5</v>
      </c>
      <c r="O65" s="59">
        <v>4.7</v>
      </c>
    </row>
    <row r="66" spans="3:15" ht="15.75">
      <c r="C66" s="61">
        <v>200</v>
      </c>
      <c r="D66" s="59" t="s">
        <v>71</v>
      </c>
      <c r="E66" s="59" t="s">
        <v>71</v>
      </c>
      <c r="F66" s="59" t="s">
        <v>71</v>
      </c>
      <c r="G66" s="59" t="s">
        <v>71</v>
      </c>
      <c r="H66" s="59" t="s">
        <v>71</v>
      </c>
      <c r="I66" s="59" t="s">
        <v>71</v>
      </c>
      <c r="J66" s="59" t="s">
        <v>71</v>
      </c>
      <c r="K66" s="59" t="s">
        <v>71</v>
      </c>
      <c r="L66" s="59" t="s">
        <v>71</v>
      </c>
      <c r="M66" s="59" t="s">
        <v>71</v>
      </c>
      <c r="N66" s="59">
        <v>2.6</v>
      </c>
      <c r="O66" s="59">
        <v>3.5</v>
      </c>
    </row>
    <row r="68" s="43" customFormat="1" ht="12.75">
      <c r="C68" s="84" t="s">
        <v>72</v>
      </c>
    </row>
    <row r="69" s="43" customFormat="1" ht="12.75" customHeight="1">
      <c r="C69" s="84" t="s">
        <v>73</v>
      </c>
    </row>
    <row r="72" spans="4:12" ht="15.75">
      <c r="D72" s="62"/>
      <c r="E72" s="55"/>
      <c r="F72" s="55"/>
      <c r="G72" s="55"/>
      <c r="H72" s="55"/>
      <c r="I72" s="55"/>
      <c r="J72" s="63"/>
      <c r="K72" s="63"/>
      <c r="L72" s="63"/>
    </row>
    <row r="73" spans="4:12" ht="15.75">
      <c r="D73" s="62"/>
      <c r="E73" s="55"/>
      <c r="F73" s="55"/>
      <c r="G73" s="55"/>
      <c r="H73" s="55"/>
      <c r="I73" s="55"/>
      <c r="J73" s="55"/>
      <c r="K73" s="63"/>
      <c r="L73" s="63"/>
    </row>
    <row r="74" spans="4:12" ht="15.75">
      <c r="D74" s="62"/>
      <c r="E74" s="55"/>
      <c r="F74" s="55"/>
      <c r="G74" s="55"/>
      <c r="H74" s="55"/>
      <c r="I74" s="55"/>
      <c r="J74" s="55"/>
      <c r="K74" s="63"/>
      <c r="L74" s="63"/>
    </row>
    <row r="75" spans="4:12" ht="15.75">
      <c r="D75" s="62"/>
      <c r="E75" s="55"/>
      <c r="F75" s="55"/>
      <c r="G75" s="55"/>
      <c r="H75" s="55"/>
      <c r="I75" s="55"/>
      <c r="J75" s="55"/>
      <c r="K75" s="63"/>
      <c r="L75" s="63"/>
    </row>
    <row r="76" spans="4:12" ht="15.75">
      <c r="D76" s="62"/>
      <c r="E76" s="55"/>
      <c r="F76" s="55"/>
      <c r="G76" s="55"/>
      <c r="H76" s="55"/>
      <c r="I76" s="55"/>
      <c r="J76" s="55"/>
      <c r="K76" s="63"/>
      <c r="L76" s="63"/>
    </row>
    <row r="77" spans="4:12" ht="15.75">
      <c r="D77" s="62"/>
      <c r="E77" s="55"/>
      <c r="F77" s="55"/>
      <c r="G77" s="55"/>
      <c r="H77" s="55"/>
      <c r="I77" s="55"/>
      <c r="J77" s="55"/>
      <c r="K77" s="55"/>
      <c r="L77" s="63"/>
    </row>
    <row r="78" spans="4:12" ht="15.75">
      <c r="D78" s="62"/>
      <c r="E78" s="64"/>
      <c r="F78" s="55"/>
      <c r="G78" s="55"/>
      <c r="H78" s="55"/>
      <c r="I78" s="55"/>
      <c r="J78" s="55"/>
      <c r="K78" s="55"/>
      <c r="L78" s="55"/>
    </row>
    <row r="79" spans="4:12" ht="15.75">
      <c r="D79" s="62"/>
      <c r="E79" s="64"/>
      <c r="F79" s="64"/>
      <c r="G79" s="55"/>
      <c r="H79" s="55"/>
      <c r="I79" s="55"/>
      <c r="J79" s="55"/>
      <c r="K79" s="55"/>
      <c r="L79" s="55"/>
    </row>
    <row r="80" spans="4:12" ht="15.75">
      <c r="D80" s="62"/>
      <c r="E80" s="64"/>
      <c r="F80" s="64"/>
      <c r="G80" s="55"/>
      <c r="H80" s="55"/>
      <c r="I80" s="55"/>
      <c r="J80" s="55"/>
      <c r="K80" s="55"/>
      <c r="L80" s="55"/>
    </row>
    <row r="81" spans="4:12" ht="15.75">
      <c r="D81" s="62"/>
      <c r="E81" s="64"/>
      <c r="F81" s="64"/>
      <c r="G81" s="64"/>
      <c r="H81" s="55"/>
      <c r="I81" s="55"/>
      <c r="J81" s="55"/>
      <c r="K81" s="55"/>
      <c r="L81" s="55"/>
    </row>
    <row r="82" spans="4:12" ht="15.75">
      <c r="D82" s="62"/>
      <c r="E82" s="64"/>
      <c r="F82" s="64"/>
      <c r="G82" s="64"/>
      <c r="H82" s="55"/>
      <c r="I82" s="55"/>
      <c r="J82" s="55"/>
      <c r="K82" s="55"/>
      <c r="L82" s="55"/>
    </row>
    <row r="83" spans="4:12" ht="15.75">
      <c r="D83" s="62"/>
      <c r="E83" s="64"/>
      <c r="F83" s="64"/>
      <c r="G83" s="64"/>
      <c r="H83" s="64"/>
      <c r="I83" s="55"/>
      <c r="J83" s="55"/>
      <c r="K83" s="55"/>
      <c r="L83" s="55"/>
    </row>
    <row r="84" spans="4:12" ht="15.75">
      <c r="D84" s="62"/>
      <c r="E84" s="64"/>
      <c r="F84" s="64"/>
      <c r="G84" s="64"/>
      <c r="H84" s="64"/>
      <c r="I84" s="64"/>
      <c r="J84" s="55"/>
      <c r="K84" s="55"/>
      <c r="L84" s="55"/>
    </row>
  </sheetData>
  <mergeCells count="16">
    <mergeCell ref="C49:O49"/>
    <mergeCell ref="C34:K35"/>
    <mergeCell ref="C36:K37"/>
    <mergeCell ref="N15:U22"/>
    <mergeCell ref="D10:E10"/>
    <mergeCell ref="D9:E9"/>
    <mergeCell ref="C14:C15"/>
    <mergeCell ref="D14:K14"/>
    <mergeCell ref="G4:U6"/>
    <mergeCell ref="G9:U10"/>
    <mergeCell ref="C12:K12"/>
    <mergeCell ref="C13:K13"/>
    <mergeCell ref="G3:U3"/>
    <mergeCell ref="G7:U7"/>
    <mergeCell ref="G8:U8"/>
    <mergeCell ref="G2:U2"/>
  </mergeCells>
  <hyperlinks>
    <hyperlink ref="N15" r:id="rId1" display="Внимание! Данный материал по проводам взят с сайта http://www.samelectric.ru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ayupov_r@rambler.ru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Makinch aka ayupov_r</dc:creator>
  <cp:keywords/>
  <dc:description/>
  <cp:lastModifiedBy>Пользователь Windows</cp:lastModifiedBy>
  <dcterms:created xsi:type="dcterms:W3CDTF">2014-09-04T12:11:39Z</dcterms:created>
  <dcterms:modified xsi:type="dcterms:W3CDTF">2014-09-05T17:02:16Z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